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defaultThemeVersion="124226"/>
  <mc:AlternateContent xmlns:mc="http://schemas.openxmlformats.org/markup-compatibility/2006">
    <mc:Choice Requires="x15">
      <x15ac:absPath xmlns:x15ac="http://schemas.microsoft.com/office/spreadsheetml/2010/11/ac" url="I:\DevCon\Section 106\Calculators for 2025-2026\"/>
    </mc:Choice>
  </mc:AlternateContent>
  <xr:revisionPtr revIDLastSave="0" documentId="8_{AC4BB5C3-2D2C-4AC5-ACCD-AB83FAD2C179}"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Sheet1!$A$1:$N$131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7" i="1" l="1"/>
  <c r="I36" i="1"/>
  <c r="H36" i="1"/>
  <c r="G37" i="1"/>
  <c r="F37" i="1"/>
  <c r="D15" i="1"/>
  <c r="D13" i="1"/>
  <c r="D14" i="1"/>
  <c r="D16" i="1"/>
  <c r="G13" i="1"/>
  <c r="G14" i="1"/>
  <c r="G15" i="1"/>
  <c r="G16" i="1"/>
  <c r="J13" i="1"/>
  <c r="J14" i="1"/>
  <c r="J15" i="1"/>
  <c r="J16" i="1"/>
  <c r="D21" i="1"/>
  <c r="D22" i="1"/>
  <c r="D23" i="1"/>
  <c r="D24" i="1"/>
  <c r="G21" i="1"/>
  <c r="Q32" i="1" s="1"/>
  <c r="G22" i="1"/>
  <c r="G26" i="1" s="1"/>
  <c r="G23" i="1"/>
  <c r="G24" i="1"/>
  <c r="J21" i="1"/>
  <c r="J22" i="1"/>
  <c r="J23" i="1"/>
  <c r="J24" i="1"/>
  <c r="N13" i="1"/>
  <c r="N14" i="1"/>
  <c r="N15" i="1"/>
  <c r="N16" i="1"/>
  <c r="N21" i="1"/>
  <c r="N22" i="1"/>
  <c r="N23" i="1"/>
  <c r="N24" i="1"/>
  <c r="E143" i="1"/>
  <c r="E154" i="1"/>
  <c r="G154" i="1" s="1"/>
  <c r="I154" i="1"/>
  <c r="E155" i="1"/>
  <c r="G155" i="1" s="1"/>
  <c r="I155" i="1"/>
  <c r="E156" i="1"/>
  <c r="G156" i="1" s="1"/>
  <c r="I156" i="1"/>
  <c r="E157" i="1"/>
  <c r="G157" i="1" s="1"/>
  <c r="I157" i="1"/>
  <c r="D205" i="1"/>
  <c r="C159" i="1"/>
  <c r="E195" i="1"/>
  <c r="F159" i="1"/>
  <c r="E194" i="1" s="1"/>
  <c r="E193" i="1"/>
  <c r="L165" i="1"/>
  <c r="L166" i="1"/>
  <c r="E170" i="1"/>
  <c r="E176" i="1"/>
  <c r="E184" i="1"/>
  <c r="C17" i="1"/>
  <c r="F17" i="1"/>
  <c r="I17" i="1"/>
  <c r="C25" i="1"/>
  <c r="F25" i="1"/>
  <c r="I25" i="1"/>
  <c r="M17" i="1"/>
  <c r="M25" i="1"/>
  <c r="E191" i="1"/>
  <c r="L129" i="1"/>
  <c r="F120" i="1"/>
  <c r="L99" i="1"/>
  <c r="L98" i="1"/>
  <c r="L63" i="1"/>
  <c r="L130" i="1"/>
  <c r="C111" i="1"/>
  <c r="L64" i="1"/>
  <c r="E145" i="1"/>
  <c r="G18" i="1" l="1"/>
  <c r="Q33" i="1"/>
  <c r="Q31" i="1"/>
  <c r="D18" i="1"/>
  <c r="K156" i="1"/>
  <c r="K154" i="1"/>
  <c r="K159" i="1" s="1"/>
  <c r="D25" i="1"/>
  <c r="D26" i="1"/>
  <c r="N26" i="1"/>
  <c r="J26" i="1"/>
  <c r="G25" i="1"/>
  <c r="E27" i="1"/>
  <c r="K157" i="1"/>
  <c r="K155" i="1"/>
  <c r="N25" i="1"/>
  <c r="J25" i="1"/>
  <c r="J18" i="1"/>
  <c r="E28" i="1"/>
  <c r="J17" i="1"/>
  <c r="D17" i="1"/>
  <c r="E159" i="1"/>
  <c r="E196" i="1" s="1"/>
  <c r="N18" i="1"/>
  <c r="G17" i="1"/>
  <c r="N17" i="1"/>
  <c r="E29" i="1" l="1"/>
  <c r="E43" i="1" s="1"/>
  <c r="F126" i="1" s="1"/>
  <c r="F128" i="1" s="1"/>
  <c r="E36" i="1"/>
  <c r="E171" i="1" s="1"/>
  <c r="E33" i="1"/>
  <c r="E146" i="1" s="1"/>
  <c r="F74" i="1" l="1"/>
  <c r="E37" i="1"/>
  <c r="F76" i="1" s="1"/>
  <c r="G173" i="1" s="1"/>
  <c r="E187" i="1"/>
  <c r="E42" i="1"/>
  <c r="E183" i="1" s="1"/>
  <c r="G74" i="1" l="1"/>
  <c r="F174" i="1" s="1"/>
  <c r="H76" i="1"/>
  <c r="G76" i="1"/>
  <c r="G174" i="1" s="1"/>
  <c r="F72" i="1"/>
  <c r="H72" i="1" s="1"/>
  <c r="E173" i="1"/>
  <c r="G90" i="1"/>
  <c r="H90" i="1" s="1"/>
  <c r="J90" i="1" s="1"/>
  <c r="E181" i="1" s="1"/>
  <c r="G89" i="1"/>
  <c r="H89" i="1" s="1"/>
  <c r="J89" i="1" s="1"/>
  <c r="E179" i="1" s="1"/>
  <c r="D111" i="1"/>
  <c r="F111" i="1" s="1"/>
  <c r="D204" i="1" s="1"/>
  <c r="G88" i="1"/>
  <c r="H88" i="1" s="1"/>
  <c r="E185" i="1" s="1"/>
  <c r="E190" i="1"/>
  <c r="H74" i="1"/>
  <c r="G72" i="1" l="1"/>
  <c r="I72" i="1" s="1"/>
  <c r="D199" i="1" s="1"/>
  <c r="I74" i="1"/>
  <c r="D200" i="1" s="1"/>
  <c r="I76" i="1"/>
  <c r="D201" i="1" s="1"/>
  <c r="F173" i="1"/>
  <c r="J88" i="1"/>
  <c r="E177" i="1" s="1"/>
  <c r="D202" i="1" s="1"/>
  <c r="E174" i="1" l="1"/>
  <c r="D208" i="1"/>
</calcChain>
</file>

<file path=xl/sharedStrings.xml><?xml version="1.0" encoding="utf-8"?>
<sst xmlns="http://schemas.openxmlformats.org/spreadsheetml/2006/main" count="258" uniqueCount="174">
  <si>
    <t>DC ref:</t>
  </si>
  <si>
    <t>WSCC Code</t>
  </si>
  <si>
    <t>Address</t>
  </si>
  <si>
    <t>Private Houses</t>
  </si>
  <si>
    <t>Social Rented Houses</t>
  </si>
  <si>
    <t>Other Social Houses - Shared Equity etc</t>
  </si>
  <si>
    <t>Dwelling Size</t>
  </si>
  <si>
    <t xml:space="preserve">Number </t>
  </si>
  <si>
    <t>Occupancy</t>
  </si>
  <si>
    <t>Persons</t>
  </si>
  <si>
    <t>1 bed</t>
  </si>
  <si>
    <t>2 bed</t>
  </si>
  <si>
    <t>3 bed</t>
  </si>
  <si>
    <t>4 bed</t>
  </si>
  <si>
    <t>Totals</t>
  </si>
  <si>
    <t>Private Flats</t>
  </si>
  <si>
    <t>Social Rented Flats</t>
  </si>
  <si>
    <t>Worksheet completed by:</t>
  </si>
  <si>
    <t>on:</t>
  </si>
  <si>
    <t xml:space="preserve"> WSCC SERVICES</t>
  </si>
  <si>
    <t>The calculations above allow for deductions as applicable for :</t>
  </si>
  <si>
    <t>Year Groups</t>
  </si>
  <si>
    <t>Child Product</t>
  </si>
  <si>
    <t>Places Required</t>
  </si>
  <si>
    <t>Per Year</t>
  </si>
  <si>
    <t>Total</t>
  </si>
  <si>
    <t xml:space="preserve">Primary </t>
  </si>
  <si>
    <t>4 to 11</t>
  </si>
  <si>
    <t>Secondary</t>
  </si>
  <si>
    <t>11 to 16</t>
  </si>
  <si>
    <t>16 to 18</t>
  </si>
  <si>
    <t>Catchment Population</t>
  </si>
  <si>
    <t>Extra space sq. m per 1000 persons</t>
  </si>
  <si>
    <t>Adjusted Projected Population Increase</t>
  </si>
  <si>
    <t>Additional Space Required</t>
  </si>
  <si>
    <t>Cost Multiplier</t>
  </si>
  <si>
    <t>Total Contribution</t>
  </si>
  <si>
    <t>Notes:</t>
  </si>
  <si>
    <t>Southern Service Division</t>
  </si>
  <si>
    <t>Adur</t>
  </si>
  <si>
    <t>Arun</t>
  </si>
  <si>
    <t>Chichester</t>
  </si>
  <si>
    <t>Worthing</t>
  </si>
  <si>
    <t>The cost multiplier is calculated by dividing the total cost of necessary fire and rescue infrastructure by the projected population of the division in question by 2016</t>
  </si>
  <si>
    <t>Southern Division Costs</t>
  </si>
  <si>
    <t>Extension to Bognor Regis Fire Station</t>
  </si>
  <si>
    <t>The installation costs of fire hydrants are excluded from the above and will continue to be required on developments as a direct cost to the developer as required under the Fire Services Act 2004</t>
  </si>
  <si>
    <t>Training tower Findon Fire Station</t>
  </si>
  <si>
    <t>Roof ladder Training Rig</t>
  </si>
  <si>
    <t>WSCC est'd cost of providing relatively small additions to the floorspace of existing Fire Station buildings (£4,160 per square metre as at 2008/2009).</t>
  </si>
  <si>
    <t>Relocation of Littlehampton Fire Station</t>
  </si>
  <si>
    <t>(New Dimensions Facility)</t>
  </si>
  <si>
    <t>Proposed Parking Spaces</t>
  </si>
  <si>
    <t>Existing Parking Spaces</t>
  </si>
  <si>
    <t>Net Parking Places</t>
  </si>
  <si>
    <t>page 5 of 5</t>
  </si>
  <si>
    <t>Contributions Methodology - Residential</t>
  </si>
  <si>
    <t>Contributions Methodology - Commercial</t>
  </si>
  <si>
    <t>Offices</t>
  </si>
  <si>
    <t>Industrial</t>
  </si>
  <si>
    <t>Manufacturing</t>
  </si>
  <si>
    <t>Warehousing</t>
  </si>
  <si>
    <t>Parking Spaces provided</t>
  </si>
  <si>
    <t>Total Residential contribution</t>
  </si>
  <si>
    <t>Total Commercial contribution</t>
  </si>
  <si>
    <r>
      <t>Demolition</t>
    </r>
    <r>
      <rPr>
        <sz val="9"/>
        <rFont val="Verdana"/>
        <family val="2"/>
      </rPr>
      <t xml:space="preserve"> - Population lost</t>
    </r>
  </si>
  <si>
    <r>
      <t>Social Rented Housing</t>
    </r>
    <r>
      <rPr>
        <sz val="9"/>
        <rFont val="Verdana"/>
        <family val="2"/>
      </rPr>
      <t xml:space="preserve"> - population (excluding shared equity schemes) to be excluded as future occupants are assumed to be living locally and already service users</t>
    </r>
  </si>
  <si>
    <r>
      <t>1 Bed dwellings</t>
    </r>
    <r>
      <rPr>
        <b/>
        <sz val="9"/>
        <rFont val="Verdana"/>
        <family val="2"/>
      </rPr>
      <t xml:space="preserve"> </t>
    </r>
    <r>
      <rPr>
        <sz val="9"/>
        <rFont val="Verdana"/>
        <family val="2"/>
      </rPr>
      <t xml:space="preserve">- NIL child product for those not already excluded as social rented; </t>
    </r>
  </si>
  <si>
    <r>
      <t xml:space="preserve">Calculation of Contributions </t>
    </r>
    <r>
      <rPr>
        <b/>
        <sz val="14"/>
        <color indexed="10"/>
        <rFont val="Verdana"/>
        <family val="2"/>
      </rPr>
      <t>IF</t>
    </r>
    <r>
      <rPr>
        <b/>
        <sz val="14"/>
        <rFont val="Verdana"/>
        <family val="2"/>
      </rPr>
      <t xml:space="preserve"> Applicable - </t>
    </r>
    <r>
      <rPr>
        <b/>
        <sz val="12"/>
        <rFont val="Verdana"/>
        <family val="2"/>
      </rPr>
      <t>WSCC Service Departments to Confirm Need</t>
    </r>
  </si>
  <si>
    <r>
      <t xml:space="preserve">(1) </t>
    </r>
    <r>
      <rPr>
        <sz val="10"/>
        <rFont val="Verdana"/>
        <family val="2"/>
      </rPr>
      <t>Infrastructure Contribution</t>
    </r>
  </si>
  <si>
    <r>
      <t>(1)</t>
    </r>
    <r>
      <rPr>
        <sz val="10"/>
        <rFont val="Verdana"/>
        <family val="2"/>
      </rPr>
      <t xml:space="preserve"> £800 per net parking space</t>
    </r>
  </si>
  <si>
    <r>
      <t xml:space="preserve">(2) </t>
    </r>
    <r>
      <rPr>
        <sz val="10"/>
        <rFont val="Verdana"/>
        <family val="2"/>
      </rPr>
      <t>Sustainable Access Contribution</t>
    </r>
  </si>
  <si>
    <r>
      <t xml:space="preserve">(3) </t>
    </r>
    <r>
      <rPr>
        <sz val="10"/>
        <rFont val="Verdana"/>
        <family val="2"/>
      </rPr>
      <t>Total Access = Floorspace/Occupancy</t>
    </r>
  </si>
  <si>
    <r>
      <t xml:space="preserve">(3) </t>
    </r>
    <r>
      <rPr>
        <sz val="10"/>
        <rFont val="Verdana"/>
        <family val="2"/>
      </rPr>
      <t>Total Access</t>
    </r>
  </si>
  <si>
    <t>Infrastructure Contributions towards West Sussex County Council Services</t>
  </si>
  <si>
    <r>
      <t>NB  Sheltered and 55+ Age Restricted  Housing</t>
    </r>
    <r>
      <rPr>
        <sz val="9"/>
        <rFont val="Verdana"/>
        <family val="2"/>
      </rPr>
      <t xml:space="preserve"> - Calculations ignored - Nil child product assumed</t>
    </r>
  </si>
  <si>
    <t>*Child Product</t>
  </si>
  <si>
    <t>Adjusted Population</t>
  </si>
  <si>
    <t>Net Population Increase</t>
  </si>
  <si>
    <t xml:space="preserve">Contributions According to Library Type - International Federation of Library Associations Floorspace/Service Standards  </t>
  </si>
  <si>
    <t>Where major capital projects are programmed the basis of calculating the contribution is related to the estimated cost of the project.</t>
  </si>
  <si>
    <t>All cost estimates of projects are for 2008/2009 and will be subject to review.</t>
  </si>
  <si>
    <r>
      <t xml:space="preserve">(1) </t>
    </r>
    <r>
      <rPr>
        <sz val="9"/>
        <rFont val="Verdana"/>
        <family val="2"/>
      </rPr>
      <t>Infrastructure Contribution</t>
    </r>
  </si>
  <si>
    <r>
      <t>(2)</t>
    </r>
    <r>
      <rPr>
        <sz val="10"/>
        <rFont val="Verdana"/>
        <family val="2"/>
      </rPr>
      <t>Sustainable Access Contribution</t>
    </r>
  </si>
  <si>
    <t>NOTE - Always refer to WSCC for the latest spreadsheet</t>
  </si>
  <si>
    <t>Residential details from application</t>
  </si>
  <si>
    <t>NET Dwellings Proposed</t>
  </si>
  <si>
    <t>Other Social Flats - Shared Equity etc</t>
  </si>
  <si>
    <t>Dwellings Proposed</t>
  </si>
  <si>
    <t>Dwellings Demolished</t>
  </si>
  <si>
    <t>Occupancy rate</t>
  </si>
  <si>
    <t xml:space="preserve">EDUCATION </t>
  </si>
  <si>
    <t xml:space="preserve"> EDUCATION</t>
  </si>
  <si>
    <t>Table below contains TOTAL housing mix. Contributions are determined by the NET dwellings increase</t>
  </si>
  <si>
    <r>
      <t>NET Population Increase</t>
    </r>
    <r>
      <rPr>
        <sz val="9"/>
        <rFont val="Verdana"/>
        <family val="2"/>
      </rPr>
      <t xml:space="preserve"> - Population Increase in dwellings proposed minus population in Dwellings Demolished</t>
    </r>
  </si>
  <si>
    <r>
      <t xml:space="preserve">Cost Multiplier </t>
    </r>
    <r>
      <rPr>
        <sz val="8.5"/>
        <rFont val="Verdana"/>
        <family val="2"/>
      </rPr>
      <t>see note (i)</t>
    </r>
  </si>
  <si>
    <t>(ii) WSCC Average progression from year 11 to 12&amp;13 - 54% x child product</t>
  </si>
  <si>
    <r>
      <t xml:space="preserve">6th Form </t>
    </r>
    <r>
      <rPr>
        <sz val="8"/>
        <rFont val="Verdana"/>
        <family val="2"/>
      </rPr>
      <t>see note (ii)</t>
    </r>
  </si>
  <si>
    <t>Cost per household of providing the service (2007/08)</t>
  </si>
  <si>
    <t>Contribution required</t>
  </si>
  <si>
    <t>Education contribution</t>
  </si>
  <si>
    <t>Libraries contribution</t>
  </si>
  <si>
    <t>Fire &amp; Rescue Service contribution</t>
  </si>
  <si>
    <t>Total Access Demand (TAD) Contribution</t>
  </si>
  <si>
    <t>Education</t>
  </si>
  <si>
    <t>Locality</t>
  </si>
  <si>
    <t>Population Adjustment</t>
  </si>
  <si>
    <t>Total Places Required</t>
  </si>
  <si>
    <t>Library</t>
  </si>
  <si>
    <t>Sqm per population</t>
  </si>
  <si>
    <t>Sqm Required</t>
  </si>
  <si>
    <t>Waste</t>
  </si>
  <si>
    <t>Fire</t>
  </si>
  <si>
    <t>No. Hydrants</t>
  </si>
  <si>
    <t xml:space="preserve">£/head of additional population </t>
  </si>
  <si>
    <t>Primary</t>
  </si>
  <si>
    <t>6th Form</t>
  </si>
  <si>
    <t>Summary of Contributions</t>
  </si>
  <si>
    <t>S106 type</t>
  </si>
  <si>
    <t>Monies Due</t>
  </si>
  <si>
    <t>Libraries</t>
  </si>
  <si>
    <t>Fire &amp; Rescue</t>
  </si>
  <si>
    <t>No. of Hydrants</t>
  </si>
  <si>
    <t>TAD</t>
  </si>
  <si>
    <t>Net Parking Spaces</t>
  </si>
  <si>
    <t>TAD- Transport</t>
  </si>
  <si>
    <t>Library Locality</t>
  </si>
  <si>
    <t>Education - Primary</t>
  </si>
  <si>
    <r>
      <t>Education - 6</t>
    </r>
    <r>
      <rPr>
        <b/>
        <vertAlign val="superscript"/>
        <sz val="9"/>
        <rFont val="Verdana"/>
        <family val="2"/>
      </rPr>
      <t>th</t>
    </r>
    <r>
      <rPr>
        <b/>
        <sz val="9"/>
        <rFont val="Verdana"/>
        <family val="2"/>
      </rPr>
      <t xml:space="preserve"> Form</t>
    </r>
  </si>
  <si>
    <r>
      <t>Education</t>
    </r>
    <r>
      <rPr>
        <b/>
        <sz val="8"/>
        <rFont val="Verdana"/>
        <family val="2"/>
      </rPr>
      <t xml:space="preserve"> - </t>
    </r>
    <r>
      <rPr>
        <b/>
        <sz val="9"/>
        <rFont val="Verdana"/>
        <family val="2"/>
      </rPr>
      <t>Secondary</t>
    </r>
  </si>
  <si>
    <t>ARUN</t>
  </si>
  <si>
    <t>30-65,000</t>
  </si>
  <si>
    <r>
      <t>Household waste and recycling sites contribution</t>
    </r>
    <r>
      <rPr>
        <b/>
        <sz val="10"/>
        <rFont val="Verdana"/>
        <family val="2"/>
      </rPr>
      <t xml:space="preserve"> - At present not requesting contribution in Arun</t>
    </r>
  </si>
  <si>
    <t>Ages</t>
  </si>
  <si>
    <t>Any comments</t>
  </si>
  <si>
    <t>Delete library
where not required</t>
  </si>
  <si>
    <t>NET dwellings proposed excluding Social Rented housing</t>
  </si>
  <si>
    <t>Projected Population 2016****</t>
  </si>
  <si>
    <t>**** Projected Population 2016 source: WSCC projections, based on ONS mid-year estimate for 2006.</t>
  </si>
  <si>
    <t>Adusted number of households in the development</t>
  </si>
  <si>
    <t>Adjusted Net. Households</t>
  </si>
  <si>
    <t>Net
Floorspace (sqm)</t>
  </si>
  <si>
    <t xml:space="preserve"> LIBRARIES, FIRE &amp; RESCUE SERVICE and HOUSEHOLD WASTE &amp; RECYCLING</t>
  </si>
  <si>
    <r>
      <t>(2)</t>
    </r>
    <r>
      <rPr>
        <sz val="10"/>
        <rFont val="Verdana"/>
        <family val="2"/>
      </rPr>
      <t xml:space="preserve"> £400 per Net Population Increase</t>
    </r>
  </si>
  <si>
    <r>
      <t xml:space="preserve">Net Commercial Floor Space </t>
    </r>
    <r>
      <rPr>
        <sz val="8"/>
        <rFont val="Verdana"/>
        <family val="2"/>
      </rPr>
      <t>sqm</t>
    </r>
  </si>
  <si>
    <t>Total Access (commercial only)</t>
  </si>
  <si>
    <t>Houses demolished</t>
  </si>
  <si>
    <t>Flats demolished</t>
  </si>
  <si>
    <t>No contribution required</t>
  </si>
  <si>
    <t>page 4 of 4</t>
  </si>
  <si>
    <t>page 3 of 4</t>
  </si>
  <si>
    <t>page 2 of 4</t>
  </si>
  <si>
    <t>page 1 of 4</t>
  </si>
  <si>
    <t>&lt;10,000</t>
  </si>
  <si>
    <t>10-20,000</t>
  </si>
  <si>
    <t>Rustington/Willowhale</t>
  </si>
  <si>
    <t>Contribution towards Bognor Regis / Littlehampton</t>
  </si>
  <si>
    <t>Contribution towards Rustington / Willowhale</t>
  </si>
  <si>
    <t>Bognor Regis/Littlehampton</t>
  </si>
  <si>
    <t>TBC</t>
  </si>
  <si>
    <t>4+ bed</t>
  </si>
  <si>
    <t>Angmering/Arundel/East Preston/Ferring/Findon Valley/Tier 7 sites</t>
  </si>
  <si>
    <t>Contribution towards Angmering / Arundel /  East Preston / Ferring / Findon Valley / Tier 7 Sites</t>
  </si>
  <si>
    <r>
      <t>Adjusted Population</t>
    </r>
    <r>
      <rPr>
        <sz val="9"/>
        <rFont val="Verdana"/>
        <family val="2"/>
      </rPr>
      <t xml:space="preserve"> - 1 Bed dwellings deleted as assuming no children living there</t>
    </r>
  </si>
  <si>
    <t>**Child Product Secondary</t>
  </si>
  <si>
    <t>***Adjusted Population</t>
  </si>
  <si>
    <t>***LIBRARIES and FIRE AND RESCUE SERVICE - Adjusted Population</t>
  </si>
  <si>
    <t>****HOUSEHOLD WASTE AND RECYCLING - Adjusted Dwellings</t>
  </si>
  <si>
    <t>****Adjusted Dwellings</t>
  </si>
  <si>
    <t>School Planning Area</t>
  </si>
  <si>
    <t>[Last Template Revision - 01.04.2025]</t>
  </si>
  <si>
    <r>
      <t>*</t>
    </r>
    <r>
      <rPr>
        <b/>
        <u/>
        <sz val="9"/>
        <rFont val="Verdana"/>
        <family val="2"/>
      </rPr>
      <t>Child Product</t>
    </r>
    <r>
      <rPr>
        <b/>
        <sz val="9"/>
        <rFont val="Verdana"/>
        <family val="2"/>
      </rPr>
      <t xml:space="preserve"> </t>
    </r>
    <r>
      <rPr>
        <sz val="9"/>
        <rFont val="Verdana"/>
        <family val="2"/>
      </rPr>
      <t>- Adjusted population (taking account of above discounts) multiplied by average child product for houses of 13 children per year of age per 1000 persons and for flats of 8 children per year of age per 1000 persons. **</t>
    </r>
    <r>
      <rPr>
        <b/>
        <u/>
        <sz val="9"/>
        <rFont val="Verdana"/>
        <family val="2"/>
      </rPr>
      <t>Child Product Secondary</t>
    </r>
    <r>
      <rPr>
        <sz val="9"/>
        <rFont val="Verdana"/>
        <family val="2"/>
      </rPr>
      <t xml:space="preserve"> Population (no discounts applied, as per Arun Developer Obligations Document for Secondary 2019) multiplied by average child product for houses of 13 children per year of age per 1000 persons and for flats of 8 children per year of age per 1000 persons.</t>
    </r>
  </si>
  <si>
    <t>(i) DfE Scorecard for 2022/23 subject to increase once updated figures from DfE are released.  Secondary cost multiplier as outlined in the Arun Developer Obligations Document for Secondary 2019, adjusted by RICS BCIS All-In TPI Index.</t>
  </si>
  <si>
    <t>WSCC est'd cost of providing relatively small additions to the floorspace of existing library buildings (£6,621 per square metre as at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</si>
</sst>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0.0"/>
    <numFmt numFmtId="165" formatCode="&quot;£&quot;#,##0"/>
    <numFmt numFmtId="166" formatCode="0.0000"/>
    <numFmt numFmtId="167" formatCode="d\.m\.yy;@"/>
    <numFmt numFmtId="168" formatCode="#,##0.0000"/>
  </numFmts>
  <fonts count="38" x14ac:knownFonts="1">
    <font>
      <sz val="10"/>
      <name val="Arial"/>
    </font>
    <font>
      <sz val="8"/>
      <name val="Arial"/>
      <family val="2"/>
    </font>
    <font>
      <b/>
      <sz val="14"/>
      <name val="Verdana"/>
      <family val="2"/>
    </font>
    <font>
      <b/>
      <sz val="10"/>
      <name val="Verdana"/>
      <family val="2"/>
    </font>
    <font>
      <sz val="10"/>
      <name val="Verdana"/>
      <family val="2"/>
    </font>
    <font>
      <b/>
      <i/>
      <sz val="12"/>
      <name val="Verdana"/>
      <family val="2"/>
    </font>
    <font>
      <b/>
      <sz val="10"/>
      <color indexed="10"/>
      <name val="Verdana"/>
      <family val="2"/>
    </font>
    <font>
      <sz val="10"/>
      <color indexed="10"/>
      <name val="Verdana"/>
      <family val="2"/>
    </font>
    <font>
      <b/>
      <sz val="8"/>
      <name val="Verdana"/>
      <family val="2"/>
    </font>
    <font>
      <b/>
      <i/>
      <sz val="10"/>
      <name val="Verdana"/>
      <family val="2"/>
    </font>
    <font>
      <sz val="8"/>
      <color indexed="8"/>
      <name val="Verdana"/>
      <family val="2"/>
    </font>
    <font>
      <sz val="8"/>
      <color indexed="10"/>
      <name val="Verdana"/>
      <family val="2"/>
    </font>
    <font>
      <sz val="8"/>
      <name val="Verdana"/>
      <family val="2"/>
    </font>
    <font>
      <sz val="10"/>
      <color indexed="9"/>
      <name val="Verdana"/>
      <family val="2"/>
    </font>
    <font>
      <b/>
      <sz val="12"/>
      <name val="Verdana"/>
      <family val="2"/>
    </font>
    <font>
      <sz val="9"/>
      <name val="Verdana"/>
      <family val="2"/>
    </font>
    <font>
      <b/>
      <u/>
      <sz val="9"/>
      <name val="Verdana"/>
      <family val="2"/>
    </font>
    <font>
      <b/>
      <sz val="9"/>
      <name val="Verdana"/>
      <family val="2"/>
    </font>
    <font>
      <sz val="9"/>
      <color indexed="8"/>
      <name val="Verdana"/>
      <family val="2"/>
    </font>
    <font>
      <sz val="10"/>
      <color indexed="8"/>
      <name val="Verdana"/>
      <family val="2"/>
    </font>
    <font>
      <b/>
      <sz val="14"/>
      <color indexed="10"/>
      <name val="Verdana"/>
      <family val="2"/>
    </font>
    <font>
      <strike/>
      <sz val="9"/>
      <color indexed="48"/>
      <name val="Verdana"/>
      <family val="2"/>
    </font>
    <font>
      <vertAlign val="superscript"/>
      <sz val="10"/>
      <name val="Verdana"/>
      <family val="2"/>
    </font>
    <font>
      <sz val="9.5"/>
      <name val="Verdana"/>
      <family val="2"/>
    </font>
    <font>
      <b/>
      <sz val="9.5"/>
      <name val="Verdana"/>
      <family val="2"/>
    </font>
    <font>
      <vertAlign val="superscript"/>
      <sz val="9"/>
      <name val="Verdana"/>
      <family val="2"/>
    </font>
    <font>
      <vertAlign val="superscript"/>
      <sz val="9.1999999999999993"/>
      <name val="Verdana"/>
      <family val="2"/>
    </font>
    <font>
      <sz val="8.5"/>
      <name val="Verdana"/>
      <family val="2"/>
    </font>
    <font>
      <b/>
      <sz val="10"/>
      <color indexed="9"/>
      <name val="Verdana"/>
      <family val="2"/>
    </font>
    <font>
      <b/>
      <sz val="9.5"/>
      <color indexed="10"/>
      <name val="Verdana"/>
      <family val="2"/>
    </font>
    <font>
      <sz val="10"/>
      <color indexed="55"/>
      <name val="Verdana"/>
      <family val="2"/>
    </font>
    <font>
      <b/>
      <sz val="10"/>
      <color indexed="55"/>
      <name val="Verdana"/>
      <family val="2"/>
    </font>
    <font>
      <b/>
      <vertAlign val="superscript"/>
      <sz val="9"/>
      <name val="Verdana"/>
      <family val="2"/>
    </font>
    <font>
      <i/>
      <sz val="10"/>
      <color indexed="10"/>
      <name val="Verdana"/>
      <family val="2"/>
    </font>
    <font>
      <sz val="7.5"/>
      <name val="Verdana"/>
      <family val="2"/>
    </font>
    <font>
      <sz val="7.5"/>
      <name val="Arial"/>
      <family val="2"/>
    </font>
    <font>
      <b/>
      <sz val="10"/>
      <color theme="0"/>
      <name val="Verdana"/>
      <family val="2"/>
    </font>
    <font>
      <sz val="10"/>
      <color theme="0"/>
      <name val="Verdana"/>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345">
    <xf numFmtId="0" fontId="0" fillId="0" borderId="0" xfId="0"/>
    <xf numFmtId="0" fontId="7"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6" fillId="0" borderId="0" xfId="0" applyFont="1" applyBorder="1" applyAlignment="1">
      <alignment horizontal="center" vertical="center" wrapText="1"/>
    </xf>
    <xf numFmtId="0" fontId="4" fillId="2" borderId="1" xfId="0" applyFont="1" applyFill="1" applyBorder="1" applyAlignment="1">
      <alignment horizontal="center" wrapText="1"/>
    </xf>
    <xf numFmtId="0" fontId="4" fillId="2" borderId="1" xfId="0" applyFont="1" applyFill="1" applyBorder="1" applyAlignment="1">
      <alignment horizontal="center"/>
    </xf>
    <xf numFmtId="0" fontId="23" fillId="2" borderId="1" xfId="0" applyFont="1" applyFill="1" applyBorder="1" applyAlignment="1">
      <alignment horizontal="center" wrapText="1"/>
    </xf>
    <xf numFmtId="0" fontId="15" fillId="0" borderId="0" xfId="0" applyFont="1" applyAlignment="1">
      <alignment horizontal="right" vertical="center" wrapText="1"/>
    </xf>
    <xf numFmtId="0" fontId="15" fillId="0" borderId="0" xfId="0" applyFont="1" applyAlignment="1">
      <alignment vertical="center" wrapText="1"/>
    </xf>
    <xf numFmtId="0" fontId="6" fillId="3" borderId="1" xfId="0" applyFont="1" applyFill="1" applyBorder="1" applyAlignment="1">
      <alignment horizontal="center" vertical="center" wrapText="1"/>
    </xf>
    <xf numFmtId="0" fontId="22" fillId="2" borderId="1" xfId="0" applyFont="1" applyFill="1" applyBorder="1" applyAlignment="1">
      <alignment horizontal="center" wrapText="1"/>
    </xf>
    <xf numFmtId="0" fontId="3"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4" fillId="0" borderId="0" xfId="0" applyFont="1" applyAlignment="1">
      <alignment vertical="center"/>
    </xf>
    <xf numFmtId="0" fontId="6" fillId="0" borderId="0" xfId="0" applyFont="1" applyBorder="1" applyAlignment="1">
      <alignment vertical="center"/>
    </xf>
    <xf numFmtId="0" fontId="8" fillId="2" borderId="1" xfId="0" applyFont="1" applyFill="1" applyBorder="1" applyAlignment="1">
      <alignment horizontal="center" vertical="center" wrapText="1"/>
    </xf>
    <xf numFmtId="0" fontId="4" fillId="0" borderId="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4" fillId="0" borderId="0" xfId="0" applyFont="1" applyBorder="1" applyAlignment="1">
      <alignment vertical="center" wrapText="1"/>
    </xf>
    <xf numFmtId="0" fontId="3" fillId="0" borderId="0" xfId="0" applyFont="1" applyBorder="1" applyAlignment="1">
      <alignment vertical="center"/>
    </xf>
    <xf numFmtId="0" fontId="4" fillId="0" borderId="0" xfId="0" applyFont="1" applyBorder="1" applyAlignment="1">
      <alignment vertical="center"/>
    </xf>
    <xf numFmtId="0" fontId="12" fillId="0" borderId="0" xfId="0" applyFont="1" applyAlignment="1">
      <alignment horizontal="right" vertical="center"/>
    </xf>
    <xf numFmtId="0" fontId="11" fillId="0" borderId="1" xfId="0" applyFont="1" applyBorder="1" applyAlignment="1">
      <alignment horizontal="center" vertical="center" wrapText="1"/>
    </xf>
    <xf numFmtId="0" fontId="12" fillId="0" borderId="0" xfId="0" applyFont="1" applyAlignment="1">
      <alignment horizontal="right" vertical="center" wrapText="1"/>
    </xf>
    <xf numFmtId="167" fontId="11" fillId="0" borderId="1" xfId="0" applyNumberFormat="1" applyFont="1" applyBorder="1" applyAlignment="1">
      <alignment horizontal="center" vertical="center" wrapText="1"/>
    </xf>
    <xf numFmtId="0" fontId="12" fillId="0" borderId="0" xfId="0" applyFont="1" applyAlignment="1">
      <alignment vertical="center"/>
    </xf>
    <xf numFmtId="0" fontId="3" fillId="0" borderId="0" xfId="0" applyFont="1" applyFill="1" applyAlignment="1">
      <alignment vertical="center"/>
    </xf>
    <xf numFmtId="0" fontId="4" fillId="0" borderId="0" xfId="0" applyFont="1" applyFill="1" applyBorder="1" applyAlignment="1">
      <alignment vertical="center" wrapText="1"/>
    </xf>
    <xf numFmtId="2" fontId="7" fillId="0" borderId="0" xfId="0" applyNumberFormat="1" applyFont="1" applyAlignment="1">
      <alignment horizontal="center" vertical="center" wrapText="1"/>
    </xf>
    <xf numFmtId="164" fontId="6" fillId="3" borderId="1" xfId="0" applyNumberFormat="1" applyFont="1" applyFill="1" applyBorder="1" applyAlignment="1">
      <alignment horizontal="center" vertical="center" wrapText="1"/>
    </xf>
    <xf numFmtId="0" fontId="13" fillId="0" borderId="0" xfId="0" applyFont="1" applyAlignment="1">
      <alignment vertical="center" wrapText="1"/>
    </xf>
    <xf numFmtId="0" fontId="4" fillId="2" borderId="1" xfId="0" applyFont="1" applyFill="1" applyBorder="1" applyAlignment="1">
      <alignment horizontal="right" vertical="center" wrapText="1"/>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center" vertical="center" wrapText="1"/>
    </xf>
    <xf numFmtId="0" fontId="10" fillId="0" borderId="0" xfId="0" applyFont="1" applyAlignment="1">
      <alignment horizontal="right" vertical="center" wrapText="1"/>
    </xf>
    <xf numFmtId="0" fontId="12" fillId="0" borderId="0" xfId="0" applyFont="1" applyAlignment="1">
      <alignment vertical="center" wrapText="1"/>
    </xf>
    <xf numFmtId="16"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17" fillId="0" borderId="0" xfId="0" applyFont="1" applyAlignment="1">
      <alignment vertical="center"/>
    </xf>
    <xf numFmtId="0" fontId="21" fillId="0" borderId="0" xfId="0" applyFont="1" applyAlignment="1">
      <alignment vertical="center"/>
    </xf>
    <xf numFmtId="166" fontId="7" fillId="3" borderId="1" xfId="0" applyNumberFormat="1" applyFont="1" applyFill="1" applyBorder="1" applyAlignment="1">
      <alignment horizontal="center" vertical="center" wrapText="1"/>
    </xf>
    <xf numFmtId="6" fontId="4" fillId="3" borderId="1" xfId="0" applyNumberFormat="1" applyFont="1" applyFill="1" applyBorder="1" applyAlignment="1">
      <alignment horizontal="center" vertical="center" wrapText="1"/>
    </xf>
    <xf numFmtId="2" fontId="4" fillId="0" borderId="0" xfId="0" applyNumberFormat="1" applyFont="1" applyAlignment="1">
      <alignment horizontal="center" vertical="center" wrapText="1"/>
    </xf>
    <xf numFmtId="6" fontId="4" fillId="0" borderId="0" xfId="0" applyNumberFormat="1" applyFont="1" applyAlignment="1">
      <alignment horizontal="center" vertical="center" wrapText="1"/>
    </xf>
    <xf numFmtId="6" fontId="6"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6" fontId="4" fillId="0" borderId="0" xfId="0" applyNumberFormat="1" applyFont="1" applyAlignment="1">
      <alignment vertical="center" wrapText="1"/>
    </xf>
    <xf numFmtId="165" fontId="6"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4" fillId="0" borderId="0" xfId="0" applyFont="1" applyAlignment="1">
      <alignment horizontal="right" vertical="center" wrapText="1"/>
    </xf>
    <xf numFmtId="165" fontId="4" fillId="0" borderId="0" xfId="0" applyNumberFormat="1" applyFont="1" applyAlignment="1">
      <alignment vertical="center" wrapText="1"/>
    </xf>
    <xf numFmtId="0" fontId="3" fillId="0" borderId="0" xfId="0" applyFont="1" applyAlignment="1">
      <alignment horizontal="left" vertical="center"/>
    </xf>
    <xf numFmtId="0" fontId="4"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4" fillId="0" borderId="0" xfId="0" applyFont="1" applyFill="1" applyAlignment="1">
      <alignment vertical="center"/>
    </xf>
    <xf numFmtId="0" fontId="22" fillId="0" borderId="0" xfId="0" applyFont="1" applyAlignment="1">
      <alignment vertical="center"/>
    </xf>
    <xf numFmtId="1" fontId="4" fillId="2" borderId="1"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right" vertical="center"/>
    </xf>
    <xf numFmtId="3" fontId="4" fillId="0" borderId="0" xfId="0" applyNumberFormat="1" applyFont="1" applyAlignment="1">
      <alignment horizontal="center" vertical="center"/>
    </xf>
    <xf numFmtId="3" fontId="4" fillId="0" borderId="0" xfId="0" applyNumberFormat="1" applyFont="1" applyAlignment="1">
      <alignment vertical="center"/>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 fontId="4" fillId="0" borderId="0" xfId="0" applyNumberFormat="1" applyFont="1" applyFill="1" applyAlignment="1">
      <alignment horizontal="center" vertical="center"/>
    </xf>
    <xf numFmtId="166" fontId="4" fillId="0" borderId="0" xfId="0" applyNumberFormat="1" applyFont="1" applyFill="1" applyAlignment="1">
      <alignment horizontal="center" vertical="center"/>
    </xf>
    <xf numFmtId="166" fontId="4" fillId="0" borderId="0" xfId="0" applyNumberFormat="1" applyFont="1" applyFill="1" applyAlignment="1">
      <alignment vertical="center"/>
    </xf>
    <xf numFmtId="165" fontId="4"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6" fontId="4" fillId="3" borderId="1" xfId="0" applyNumberFormat="1" applyFont="1" applyFill="1" applyBorder="1" applyAlignment="1">
      <alignment horizontal="right" vertical="center"/>
    </xf>
    <xf numFmtId="3"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right" vertical="center" wrapText="1"/>
    </xf>
    <xf numFmtId="0" fontId="6" fillId="0" borderId="0" xfId="0" applyFont="1" applyAlignment="1">
      <alignment vertical="center"/>
    </xf>
    <xf numFmtId="0" fontId="9" fillId="0" borderId="0" xfId="0" applyFont="1" applyAlignment="1">
      <alignment horizontal="center" vertical="center" wrapText="1"/>
    </xf>
    <xf numFmtId="0" fontId="3" fillId="0" borderId="0" xfId="0" applyFont="1" applyBorder="1" applyAlignment="1">
      <alignment horizontal="right" vertical="center" wrapText="1"/>
    </xf>
    <xf numFmtId="0" fontId="4"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0" fontId="4" fillId="0" borderId="0" xfId="0" applyFont="1" applyFill="1" applyBorder="1" applyAlignment="1"/>
    <xf numFmtId="165" fontId="7" fillId="0" borderId="0" xfId="0" applyNumberFormat="1" applyFont="1" applyFill="1" applyBorder="1" applyAlignment="1">
      <alignment vertical="center"/>
    </xf>
    <xf numFmtId="0" fontId="13" fillId="0" borderId="0" xfId="0" applyFont="1" applyAlignment="1">
      <alignment vertical="center"/>
    </xf>
    <xf numFmtId="0" fontId="6" fillId="3" borderId="1" xfId="0" applyFont="1" applyFill="1" applyBorder="1" applyAlignment="1">
      <alignment horizontal="center" vertical="center"/>
    </xf>
    <xf numFmtId="0" fontId="3" fillId="0" borderId="0" xfId="0" applyFont="1" applyAlignment="1"/>
    <xf numFmtId="0" fontId="4" fillId="0" borderId="0" xfId="0" applyFont="1" applyAlignment="1">
      <alignment wrapText="1"/>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1" fontId="7" fillId="0" borderId="3"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4" fillId="2" borderId="3"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7"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8"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166" fontId="29" fillId="3" borderId="1" xfId="0" applyNumberFormat="1" applyFont="1" applyFill="1" applyBorder="1" applyAlignment="1">
      <alignment horizontal="right" vertical="center"/>
    </xf>
    <xf numFmtId="0" fontId="4" fillId="0" borderId="0" xfId="0" applyFont="1" applyFill="1" applyBorder="1" applyAlignment="1">
      <alignment vertical="center"/>
    </xf>
    <xf numFmtId="0" fontId="17" fillId="2" borderId="1" xfId="0" applyFont="1" applyFill="1" applyBorder="1" applyAlignment="1">
      <alignment horizontal="right" vertical="center"/>
    </xf>
    <xf numFmtId="3" fontId="4" fillId="0" borderId="0" xfId="0" applyNumberFormat="1" applyFont="1" applyFill="1" applyBorder="1" applyAlignment="1">
      <alignment horizontal="center" vertical="center"/>
    </xf>
    <xf numFmtId="3" fontId="3"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5" fontId="3"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 fillId="0" borderId="0" xfId="0" applyFont="1" applyAlignment="1"/>
    <xf numFmtId="0" fontId="4" fillId="0" borderId="0" xfId="0" applyFont="1" applyAlignment="1">
      <alignment horizontal="center" wrapText="1"/>
    </xf>
    <xf numFmtId="0" fontId="10" fillId="0" borderId="0" xfId="0" applyFont="1" applyAlignment="1">
      <alignment horizontal="right"/>
    </xf>
    <xf numFmtId="0" fontId="11" fillId="0" borderId="0" xfId="0" applyFont="1" applyAlignment="1">
      <alignment horizontal="center" wrapText="1"/>
    </xf>
    <xf numFmtId="6" fontId="6" fillId="0" borderId="0" xfId="0" applyNumberFormat="1" applyFont="1" applyAlignment="1">
      <alignment horizontal="center" wrapText="1"/>
    </xf>
    <xf numFmtId="0" fontId="15" fillId="0" borderId="0" xfId="0" applyFont="1" applyAlignment="1">
      <alignment wrapText="1"/>
    </xf>
    <xf numFmtId="0" fontId="11" fillId="0" borderId="0" xfId="0" applyFont="1" applyAlignment="1">
      <alignment horizontal="left" wrapText="1"/>
    </xf>
    <xf numFmtId="0" fontId="4" fillId="0" borderId="0" xfId="0" applyFont="1"/>
    <xf numFmtId="0" fontId="10" fillId="0" borderId="0" xfId="0" applyFont="1" applyAlignment="1">
      <alignment horizontal="right" wrapText="1"/>
    </xf>
    <xf numFmtId="0" fontId="30" fillId="0" borderId="0" xfId="0" applyFont="1" applyFill="1" applyBorder="1" applyAlignment="1">
      <alignment horizontal="right" vertical="center"/>
    </xf>
    <xf numFmtId="6" fontId="31" fillId="0" borderId="0" xfId="0" applyNumberFormat="1" applyFont="1" applyFill="1" applyBorder="1" applyAlignment="1">
      <alignment horizontal="center" vertical="center" wrapText="1"/>
    </xf>
    <xf numFmtId="0" fontId="3" fillId="0" borderId="5" xfId="0" applyFont="1" applyBorder="1" applyAlignment="1">
      <alignment wrapText="1"/>
    </xf>
    <xf numFmtId="0" fontId="3" fillId="0" borderId="0" xfId="0" applyFont="1" applyBorder="1" applyAlignment="1">
      <alignment wrapText="1"/>
    </xf>
    <xf numFmtId="0" fontId="4" fillId="0" borderId="1" xfId="0" applyFont="1" applyFill="1" applyBorder="1"/>
    <xf numFmtId="164" fontId="4" fillId="0" borderId="1" xfId="0" applyNumberFormat="1" applyFont="1" applyFill="1" applyBorder="1"/>
    <xf numFmtId="2" fontId="4" fillId="0" borderId="1" xfId="0" applyNumberFormat="1" applyFont="1" applyFill="1" applyBorder="1"/>
    <xf numFmtId="0" fontId="4" fillId="0" borderId="5" xfId="0" applyFont="1" applyBorder="1"/>
    <xf numFmtId="0" fontId="4" fillId="0" borderId="0" xfId="0" applyFont="1" applyBorder="1"/>
    <xf numFmtId="0" fontId="2" fillId="0" borderId="6" xfId="0" applyFont="1" applyBorder="1" applyAlignment="1">
      <alignment horizontal="left"/>
    </xf>
    <xf numFmtId="0" fontId="4" fillId="0" borderId="6" xfId="0" applyFont="1" applyBorder="1" applyAlignment="1">
      <alignment horizontal="left"/>
    </xf>
    <xf numFmtId="6" fontId="4" fillId="0" borderId="6" xfId="0" applyNumberFormat="1" applyFont="1" applyFill="1" applyBorder="1"/>
    <xf numFmtId="166"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166" fontId="4" fillId="0" borderId="1" xfId="0" applyNumberFormat="1" applyFont="1" applyFill="1" applyBorder="1"/>
    <xf numFmtId="166" fontId="4" fillId="0" borderId="1" xfId="0" applyNumberFormat="1" applyFont="1" applyBorder="1"/>
    <xf numFmtId="0" fontId="4" fillId="0" borderId="1" xfId="0" applyFont="1" applyFill="1" applyBorder="1" applyAlignment="1">
      <alignment horizontal="center"/>
    </xf>
    <xf numFmtId="0" fontId="4" fillId="0" borderId="1" xfId="0" applyFont="1" applyBorder="1" applyAlignment="1">
      <alignment horizontal="center"/>
    </xf>
    <xf numFmtId="0" fontId="4" fillId="0" borderId="2" xfId="0" applyFont="1" applyFill="1" applyBorder="1"/>
    <xf numFmtId="0" fontId="4" fillId="0" borderId="0" xfId="0" applyFont="1" applyFill="1" applyBorder="1"/>
    <xf numFmtId="166" fontId="4" fillId="0" borderId="0" xfId="0" applyNumberFormat="1" applyFont="1" applyBorder="1"/>
    <xf numFmtId="164" fontId="4" fillId="0" borderId="1" xfId="0" applyNumberFormat="1" applyFont="1" applyBorder="1"/>
    <xf numFmtId="1" fontId="4" fillId="0" borderId="1" xfId="0" applyNumberFormat="1" applyFont="1" applyFill="1" applyBorder="1"/>
    <xf numFmtId="164" fontId="4" fillId="0" borderId="7" xfId="0" applyNumberFormat="1" applyFont="1" applyFill="1" applyBorder="1"/>
    <xf numFmtId="2" fontId="7" fillId="3" borderId="1" xfId="0" applyNumberFormat="1" applyFont="1" applyFill="1" applyBorder="1" applyAlignment="1">
      <alignment horizontal="center" vertical="center" wrapText="1"/>
    </xf>
    <xf numFmtId="0" fontId="3" fillId="0" borderId="0" xfId="0" applyFont="1" applyBorder="1" applyAlignment="1">
      <alignment horizontal="right" wrapText="1"/>
    </xf>
    <xf numFmtId="0" fontId="23"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65" fontId="4" fillId="0" borderId="2" xfId="0" applyNumberFormat="1" applyFont="1" applyFill="1" applyBorder="1"/>
    <xf numFmtId="165" fontId="4" fillId="0" borderId="0" xfId="0" applyNumberFormat="1" applyFont="1" applyBorder="1" applyAlignment="1">
      <alignment horizontal="right" wrapText="1"/>
    </xf>
    <xf numFmtId="1" fontId="30" fillId="3" borderId="8" xfId="0" applyNumberFormat="1" applyFont="1" applyFill="1" applyBorder="1" applyAlignment="1">
      <alignment horizontal="center" vertical="center" wrapText="1"/>
    </xf>
    <xf numFmtId="6" fontId="30" fillId="3" borderId="8" xfId="0" applyNumberFormat="1" applyFont="1" applyFill="1" applyBorder="1" applyAlignment="1">
      <alignment horizontal="center" vertical="center" wrapText="1"/>
    </xf>
    <xf numFmtId="6" fontId="31" fillId="3" borderId="8" xfId="0" applyNumberFormat="1" applyFont="1" applyFill="1" applyBorder="1" applyAlignment="1">
      <alignment horizontal="center" vertical="center" wrapText="1"/>
    </xf>
    <xf numFmtId="0" fontId="33" fillId="0" borderId="0" xfId="0" applyFont="1" applyBorder="1" applyAlignment="1">
      <alignment vertical="center" wrapText="1"/>
    </xf>
    <xf numFmtId="0" fontId="4" fillId="0" borderId="0" xfId="0" applyFont="1" applyBorder="1" applyAlignment="1">
      <alignment wrapText="1"/>
    </xf>
    <xf numFmtId="0" fontId="12" fillId="0" borderId="0" xfId="0" applyFont="1" applyAlignment="1">
      <alignment horizontal="right" wrapText="1"/>
    </xf>
    <xf numFmtId="0" fontId="12" fillId="0" borderId="0" xfId="0" applyFont="1" applyAlignment="1">
      <alignment wrapText="1"/>
    </xf>
    <xf numFmtId="1" fontId="6" fillId="3" borderId="1" xfId="0" applyNumberFormat="1" applyFont="1" applyFill="1" applyBorder="1" applyAlignment="1">
      <alignment horizontal="center" wrapText="1"/>
    </xf>
    <xf numFmtId="1" fontId="4" fillId="0" borderId="1" xfId="0" applyNumberFormat="1" applyFont="1" applyFill="1" applyBorder="1" applyAlignment="1">
      <alignment horizontal="right"/>
    </xf>
    <xf numFmtId="1" fontId="7" fillId="0" borderId="1" xfId="0"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3" fontId="17" fillId="0" borderId="0" xfId="0" applyNumberFormat="1" applyFont="1" applyFill="1" applyBorder="1" applyAlignment="1">
      <alignment vertical="center"/>
    </xf>
    <xf numFmtId="168" fontId="29" fillId="3" borderId="1" xfId="0" applyNumberFormat="1" applyFont="1" applyFill="1" applyBorder="1" applyAlignment="1">
      <alignment vertical="center"/>
    </xf>
    <xf numFmtId="14" fontId="11" fillId="0" borderId="0" xfId="0" applyNumberFormat="1" applyFont="1" applyAlignment="1">
      <alignment horizontal="center" vertical="center" wrapText="1"/>
    </xf>
    <xf numFmtId="0" fontId="6" fillId="0" borderId="0" xfId="0" applyFont="1" applyBorder="1" applyAlignment="1">
      <alignment wrapText="1"/>
    </xf>
    <xf numFmtId="165" fontId="24" fillId="3"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wrapText="1"/>
    </xf>
    <xf numFmtId="164" fontId="4" fillId="3" borderId="30" xfId="0" applyNumberFormat="1" applyFont="1" applyFill="1" applyBorder="1" applyAlignment="1">
      <alignment horizontal="center" wrapText="1"/>
    </xf>
    <xf numFmtId="0" fontId="4" fillId="0" borderId="0" xfId="0" applyFont="1" applyAlignment="1">
      <alignment horizontal="center" vertical="center" wrapText="1"/>
    </xf>
    <xf numFmtId="0" fontId="36" fillId="0" borderId="0" xfId="0" applyFont="1" applyAlignment="1">
      <alignment horizontal="center" vertical="center" wrapText="1"/>
    </xf>
    <xf numFmtId="0" fontId="37" fillId="0" borderId="0" xfId="0" applyFont="1" applyBorder="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7" fillId="0" borderId="0" xfId="0" applyFont="1" applyAlignment="1">
      <alignment vertical="center"/>
    </xf>
    <xf numFmtId="49" fontId="6"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vertical="center"/>
    </xf>
    <xf numFmtId="0" fontId="4" fillId="2" borderId="1" xfId="0" applyFont="1" applyFill="1" applyBorder="1" applyAlignment="1">
      <alignment horizontal="right"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xf>
    <xf numFmtId="0" fontId="25" fillId="2" borderId="1" xfId="0" applyFont="1" applyFill="1" applyBorder="1" applyAlignment="1">
      <alignment horizontal="center" wrapText="1"/>
    </xf>
    <xf numFmtId="0" fontId="15" fillId="2" borderId="1" xfId="0" applyFont="1" applyFill="1" applyBorder="1" applyAlignment="1">
      <alignment horizontal="center" wrapText="1"/>
    </xf>
    <xf numFmtId="0" fontId="26" fillId="2" borderId="1" xfId="0" applyFont="1" applyFill="1" applyBorder="1" applyAlignment="1">
      <alignment horizontal="center" wrapText="1"/>
    </xf>
    <xf numFmtId="0" fontId="4" fillId="2" borderId="9" xfId="0" applyFont="1" applyFill="1" applyBorder="1" applyAlignment="1">
      <alignment horizontal="center"/>
    </xf>
    <xf numFmtId="0" fontId="4" fillId="2" borderId="3" xfId="0" applyFont="1" applyFill="1" applyBorder="1" applyAlignment="1">
      <alignment horizontal="center"/>
    </xf>
    <xf numFmtId="0" fontId="3" fillId="2" borderId="9" xfId="0" applyFont="1" applyFill="1" applyBorder="1" applyAlignment="1">
      <alignment horizontal="right" vertical="center"/>
    </xf>
    <xf numFmtId="0" fontId="3" fillId="2" borderId="6" xfId="0" applyFont="1" applyFill="1" applyBorder="1" applyAlignment="1">
      <alignment horizontal="right" vertical="center"/>
    </xf>
    <xf numFmtId="0" fontId="3" fillId="2" borderId="3" xfId="0" applyFont="1" applyFill="1" applyBorder="1" applyAlignment="1">
      <alignment horizontal="right" vertical="center"/>
    </xf>
    <xf numFmtId="0" fontId="22" fillId="2" borderId="9" xfId="0" applyFont="1" applyFill="1" applyBorder="1" applyAlignment="1">
      <alignment horizontal="right" vertical="center"/>
    </xf>
    <xf numFmtId="0" fontId="22" fillId="2" borderId="6" xfId="0" applyFont="1" applyFill="1" applyBorder="1" applyAlignment="1">
      <alignment horizontal="right" vertical="center"/>
    </xf>
    <xf numFmtId="0" fontId="22" fillId="2" borderId="3" xfId="0" applyFont="1" applyFill="1" applyBorder="1" applyAlignment="1">
      <alignment horizontal="right" vertical="center"/>
    </xf>
    <xf numFmtId="0" fontId="30" fillId="2" borderId="8" xfId="0" applyFont="1" applyFill="1" applyBorder="1" applyAlignment="1">
      <alignment horizontal="right" vertical="center"/>
    </xf>
    <xf numFmtId="0" fontId="22" fillId="2" borderId="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right" vertical="center" wrapText="1"/>
    </xf>
    <xf numFmtId="0" fontId="23" fillId="2" borderId="1" xfId="0" applyFont="1" applyFill="1" applyBorder="1" applyAlignment="1">
      <alignment horizontal="right" vertical="center" wrapText="1"/>
    </xf>
    <xf numFmtId="0" fontId="4" fillId="2" borderId="9" xfId="0" applyFont="1" applyFill="1" applyBorder="1" applyAlignment="1">
      <alignment horizontal="right" vertical="center"/>
    </xf>
    <xf numFmtId="0" fontId="4" fillId="2" borderId="6" xfId="0" applyFont="1" applyFill="1" applyBorder="1" applyAlignment="1">
      <alignment horizontal="right" vertical="center"/>
    </xf>
    <xf numFmtId="0" fontId="4" fillId="2" borderId="3" xfId="0" applyFont="1" applyFill="1" applyBorder="1" applyAlignment="1">
      <alignment horizontal="right" vertical="center"/>
    </xf>
    <xf numFmtId="165" fontId="6" fillId="3" borderId="9" xfId="0" applyNumberFormat="1" applyFont="1" applyFill="1" applyBorder="1" applyAlignment="1">
      <alignment horizontal="right" vertical="center"/>
    </xf>
    <xf numFmtId="165" fontId="6" fillId="3" borderId="3" xfId="0" applyNumberFormat="1" applyFont="1" applyFill="1" applyBorder="1" applyAlignment="1">
      <alignment horizontal="right" vertical="center"/>
    </xf>
    <xf numFmtId="0" fontId="4" fillId="2" borderId="1" xfId="0" applyFont="1" applyFill="1" applyBorder="1" applyAlignment="1">
      <alignment horizontal="right" vertical="center" wrapText="1"/>
    </xf>
    <xf numFmtId="0" fontId="15" fillId="0" borderId="5" xfId="0" applyFont="1" applyBorder="1" applyAlignment="1">
      <alignment horizontal="right" vertical="center" wrapText="1"/>
    </xf>
    <xf numFmtId="0" fontId="15" fillId="0" borderId="0" xfId="0" applyFont="1" applyBorder="1" applyAlignment="1">
      <alignment horizontal="right" vertical="center" wrapText="1"/>
    </xf>
    <xf numFmtId="0" fontId="3" fillId="0" borderId="18" xfId="0" applyFont="1" applyBorder="1" applyAlignment="1">
      <alignment horizontal="left" wrapText="1"/>
    </xf>
    <xf numFmtId="0" fontId="3" fillId="0" borderId="18" xfId="0" applyFont="1" applyBorder="1" applyAlignment="1">
      <alignment horizontal="left" vertical="center" wrapText="1"/>
    </xf>
    <xf numFmtId="0" fontId="15" fillId="0" borderId="0" xfId="0" applyFont="1" applyFill="1" applyAlignment="1">
      <alignment horizontal="right" vertical="center" wrapText="1"/>
    </xf>
    <xf numFmtId="0" fontId="15" fillId="0" borderId="0" xfId="0" applyFont="1" applyAlignment="1">
      <alignment horizontal="right" vertical="center" wrapText="1"/>
    </xf>
    <xf numFmtId="0" fontId="17" fillId="0" borderId="0" xfId="0" applyFont="1" applyAlignment="1">
      <alignment horizontal="left" vertical="center" wrapText="1"/>
    </xf>
    <xf numFmtId="0" fontId="23" fillId="2" borderId="2" xfId="0" applyFont="1" applyFill="1" applyBorder="1" applyAlignment="1">
      <alignment horizontal="center" wrapText="1"/>
    </xf>
    <xf numFmtId="0" fontId="23" fillId="2" borderId="29" xfId="0" applyFont="1" applyFill="1" applyBorder="1" applyAlignment="1">
      <alignment horizontal="center" wrapText="1"/>
    </xf>
    <xf numFmtId="0" fontId="23" fillId="2" borderId="7" xfId="0" applyFont="1" applyFill="1" applyBorder="1" applyAlignment="1">
      <alignment horizontal="center" wrapText="1"/>
    </xf>
    <xf numFmtId="0" fontId="4" fillId="2" borderId="1" xfId="0" applyFont="1" applyFill="1" applyBorder="1" applyAlignment="1">
      <alignment horizontal="center" vertical="center"/>
    </xf>
    <xf numFmtId="0" fontId="16" fillId="0" borderId="0" xfId="0" applyFont="1" applyAlignment="1">
      <alignment horizontal="left" vertical="center" wrapText="1"/>
    </xf>
    <xf numFmtId="49" fontId="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4" fillId="2" borderId="9"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165" fontId="23" fillId="2" borderId="1" xfId="0" applyNumberFormat="1" applyFont="1" applyFill="1" applyBorder="1" applyAlignment="1">
      <alignment horizontal="center" wrapText="1"/>
    </xf>
    <xf numFmtId="0" fontId="24" fillId="2" borderId="1" xfId="0" applyFont="1" applyFill="1" applyBorder="1" applyAlignment="1">
      <alignment horizontal="center" wrapText="1"/>
    </xf>
    <xf numFmtId="6" fontId="6" fillId="3"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165" fontId="24" fillId="2" borderId="1" xfId="0" applyNumberFormat="1" applyFont="1" applyFill="1" applyBorder="1" applyAlignment="1">
      <alignment horizontal="center" wrapText="1"/>
    </xf>
    <xf numFmtId="0" fontId="23" fillId="2" borderId="9" xfId="0" applyFont="1" applyFill="1" applyBorder="1" applyAlignment="1">
      <alignment horizontal="center" wrapText="1"/>
    </xf>
    <xf numFmtId="0" fontId="23" fillId="2" borderId="3" xfId="0" applyFont="1" applyFill="1" applyBorder="1" applyAlignment="1">
      <alignment horizontal="center" wrapText="1"/>
    </xf>
    <xf numFmtId="0" fontId="5" fillId="2" borderId="1" xfId="0" applyFont="1" applyFill="1" applyBorder="1" applyAlignment="1">
      <alignment horizontal="left" vertical="center"/>
    </xf>
    <xf numFmtId="0" fontId="0" fillId="0" borderId="3" xfId="0" applyBorder="1" applyAlignment="1">
      <alignment horizontal="center" vertical="center" wrapText="1"/>
    </xf>
    <xf numFmtId="0" fontId="5" fillId="0" borderId="0" xfId="0" applyFont="1" applyAlignment="1">
      <alignment horizontal="center" vertical="center" wrapText="1"/>
    </xf>
    <xf numFmtId="0" fontId="4" fillId="0" borderId="2" xfId="0" applyFont="1" applyBorder="1" applyAlignment="1">
      <alignment vertical="center" wrapText="1"/>
    </xf>
    <xf numFmtId="0" fontId="3" fillId="0" borderId="0" xfId="0" applyFont="1" applyBorder="1" applyAlignment="1">
      <alignment horizontal="right" vertical="center" wrapText="1"/>
    </xf>
    <xf numFmtId="0" fontId="8" fillId="2" borderId="2" xfId="0" applyFont="1" applyFill="1" applyBorder="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left" vertical="center" wrapText="1"/>
    </xf>
    <xf numFmtId="165" fontId="6" fillId="3" borderId="1" xfId="0" applyNumberFormat="1" applyFont="1" applyFill="1" applyBorder="1" applyAlignment="1">
      <alignment horizontal="right" vertical="center"/>
    </xf>
    <xf numFmtId="0" fontId="3" fillId="2" borderId="9" xfId="0" applyFont="1" applyFill="1" applyBorder="1" applyAlignment="1">
      <alignment horizontal="center" wrapText="1"/>
    </xf>
    <xf numFmtId="0" fontId="3" fillId="2" borderId="3" xfId="0" applyFont="1" applyFill="1" applyBorder="1" applyAlignment="1">
      <alignment horizontal="center" wrapText="1"/>
    </xf>
    <xf numFmtId="165" fontId="6" fillId="3" borderId="9"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3" xfId="0" applyNumberFormat="1"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9" xfId="0" applyFont="1" applyBorder="1" applyAlignment="1">
      <alignment horizontal="right" wrapText="1"/>
    </xf>
    <xf numFmtId="0" fontId="3" fillId="0" borderId="6" xfId="0" applyFont="1" applyBorder="1" applyAlignment="1">
      <alignment horizontal="right" wrapText="1"/>
    </xf>
    <xf numFmtId="165" fontId="4" fillId="0" borderId="15" xfId="0" applyNumberFormat="1" applyFont="1" applyBorder="1" applyAlignment="1">
      <alignment horizontal="right" wrapText="1"/>
    </xf>
    <xf numFmtId="0" fontId="0" fillId="0" borderId="16" xfId="0" applyBorder="1" applyAlignment="1"/>
    <xf numFmtId="165" fontId="4" fillId="0" borderId="5" xfId="0" applyNumberFormat="1" applyFont="1" applyBorder="1" applyAlignment="1">
      <alignment horizontal="right" wrapText="1"/>
    </xf>
    <xf numFmtId="0" fontId="0" fillId="0" borderId="28" xfId="0" applyBorder="1" applyAlignment="1"/>
    <xf numFmtId="3" fontId="4" fillId="0" borderId="5" xfId="0" applyNumberFormat="1" applyFont="1" applyBorder="1" applyAlignment="1">
      <alignment horizontal="right" wrapText="1"/>
    </xf>
    <xf numFmtId="0" fontId="4" fillId="0" borderId="9" xfId="0" applyFont="1" applyFill="1" applyBorder="1" applyAlignment="1">
      <alignment horizontal="right"/>
    </xf>
    <xf numFmtId="0" fontId="4" fillId="0" borderId="6" xfId="0" applyFont="1" applyFill="1" applyBorder="1" applyAlignment="1">
      <alignment horizontal="right"/>
    </xf>
    <xf numFmtId="0" fontId="4" fillId="0" borderId="3" xfId="0" applyFont="1" applyFill="1" applyBorder="1" applyAlignment="1">
      <alignment horizontal="right"/>
    </xf>
    <xf numFmtId="0" fontId="4" fillId="0" borderId="9" xfId="0" applyFont="1" applyBorder="1" applyAlignment="1">
      <alignment horizontal="right"/>
    </xf>
    <xf numFmtId="0" fontId="4" fillId="0" borderId="6" xfId="0" applyFont="1" applyBorder="1" applyAlignment="1">
      <alignment horizontal="right"/>
    </xf>
    <xf numFmtId="0" fontId="4" fillId="0" borderId="3" xfId="0" applyFont="1" applyBorder="1" applyAlignment="1">
      <alignment horizontal="right"/>
    </xf>
    <xf numFmtId="0" fontId="23" fillId="0" borderId="15" xfId="0" applyFont="1" applyFill="1" applyBorder="1" applyAlignment="1">
      <alignment horizontal="right" wrapText="1"/>
    </xf>
    <xf numFmtId="0" fontId="0" fillId="0" borderId="13" xfId="0" applyBorder="1" applyAlignment="1">
      <alignment horizontal="right" wrapText="1"/>
    </xf>
    <xf numFmtId="0" fontId="0" fillId="0" borderId="16" xfId="0" applyBorder="1" applyAlignment="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19" xfId="0" applyBorder="1" applyAlignment="1">
      <alignment horizontal="right" wrapText="1"/>
    </xf>
    <xf numFmtId="165" fontId="4" fillId="0" borderId="10" xfId="0" applyNumberFormat="1" applyFont="1" applyFill="1" applyBorder="1" applyAlignment="1"/>
    <xf numFmtId="0" fontId="0" fillId="0" borderId="11" xfId="0" applyBorder="1" applyAlignment="1"/>
    <xf numFmtId="0" fontId="34" fillId="0" borderId="15" xfId="0" applyFont="1" applyFill="1" applyBorder="1" applyAlignment="1">
      <alignment horizontal="right" wrapText="1"/>
    </xf>
    <xf numFmtId="0" fontId="35" fillId="0" borderId="13" xfId="0" applyFont="1" applyBorder="1" applyAlignment="1">
      <alignment horizontal="right" wrapText="1"/>
    </xf>
    <xf numFmtId="0" fontId="35" fillId="0" borderId="16" xfId="0" applyFont="1" applyBorder="1" applyAlignment="1">
      <alignment horizontal="right" wrapText="1"/>
    </xf>
    <xf numFmtId="0" fontId="35" fillId="0" borderId="17" xfId="0" applyFont="1" applyBorder="1" applyAlignment="1">
      <alignment horizontal="right" wrapText="1"/>
    </xf>
    <xf numFmtId="0" fontId="35" fillId="0" borderId="18" xfId="0" applyFont="1" applyBorder="1" applyAlignment="1">
      <alignment horizontal="right" wrapText="1"/>
    </xf>
    <xf numFmtId="0" fontId="35" fillId="0" borderId="19" xfId="0" applyFont="1" applyBorder="1" applyAlignment="1">
      <alignment horizontal="right" wrapText="1"/>
    </xf>
    <xf numFmtId="0" fontId="4" fillId="0" borderId="11" xfId="0" applyFont="1" applyBorder="1" applyAlignment="1"/>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33" fillId="0" borderId="0" xfId="0" applyFont="1" applyBorder="1" applyAlignment="1">
      <alignment horizontal="left" vertical="center" wrapText="1"/>
    </xf>
    <xf numFmtId="165" fontId="4" fillId="3" borderId="1" xfId="0" applyNumberFormat="1" applyFont="1" applyFill="1" applyBorder="1" applyAlignment="1">
      <alignment horizontal="right" vertical="center"/>
    </xf>
    <xf numFmtId="49" fontId="4" fillId="0" borderId="9" xfId="0" applyNumberFormat="1" applyFont="1" applyFill="1" applyBorder="1" applyAlignment="1">
      <alignment horizontal="left"/>
    </xf>
    <xf numFmtId="49" fontId="4" fillId="0" borderId="6" xfId="0" applyNumberFormat="1" applyFont="1" applyFill="1" applyBorder="1" applyAlignment="1">
      <alignment horizontal="left"/>
    </xf>
    <xf numFmtId="49" fontId="4" fillId="0" borderId="3" xfId="0" applyNumberFormat="1" applyFont="1" applyFill="1" applyBorder="1" applyAlignment="1">
      <alignment horizontal="left"/>
    </xf>
    <xf numFmtId="0" fontId="3" fillId="0" borderId="9" xfId="0" applyFont="1" applyFill="1" applyBorder="1" applyAlignment="1">
      <alignment horizontal="left"/>
    </xf>
    <xf numFmtId="0" fontId="3" fillId="0" borderId="6" xfId="0" applyFont="1" applyFill="1" applyBorder="1" applyAlignment="1">
      <alignment horizontal="left"/>
    </xf>
    <xf numFmtId="0" fontId="3" fillId="0" borderId="3" xfId="0" applyFont="1" applyFill="1" applyBorder="1" applyAlignment="1">
      <alignment horizontal="left"/>
    </xf>
    <xf numFmtId="3" fontId="17" fillId="2" borderId="1" xfId="0" applyNumberFormat="1" applyFont="1" applyFill="1" applyBorder="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165" fontId="6" fillId="3" borderId="1" xfId="0" applyNumberFormat="1" applyFont="1" applyFill="1" applyBorder="1" applyAlignment="1">
      <alignment horizontal="right" vertical="center" wrapText="1"/>
    </xf>
    <xf numFmtId="1" fontId="4" fillId="0" borderId="5" xfId="0" applyNumberFormat="1" applyFont="1" applyBorder="1" applyAlignment="1">
      <alignment horizontal="right"/>
    </xf>
    <xf numFmtId="165" fontId="4" fillId="0" borderId="17" xfId="0" applyNumberFormat="1" applyFont="1" applyBorder="1" applyAlignment="1">
      <alignment horizontal="right" wrapText="1"/>
    </xf>
    <xf numFmtId="0" fontId="0" fillId="0" borderId="19" xfId="0" applyBorder="1" applyAlignment="1"/>
    <xf numFmtId="165" fontId="3" fillId="0" borderId="9" xfId="0" applyNumberFormat="1" applyFont="1" applyBorder="1" applyAlignment="1">
      <alignment horizontal="right" wrapText="1"/>
    </xf>
    <xf numFmtId="0" fontId="0" fillId="0" borderId="3" xfId="0" applyBorder="1" applyAlignment="1"/>
    <xf numFmtId="0" fontId="4" fillId="0" borderId="9" xfId="0" applyFont="1" applyFill="1" applyBorder="1" applyAlignment="1">
      <alignment horizontal="center"/>
    </xf>
    <xf numFmtId="0" fontId="4" fillId="0" borderId="6" xfId="0" applyFont="1" applyFill="1" applyBorder="1" applyAlignment="1">
      <alignment horizontal="center"/>
    </xf>
    <xf numFmtId="0" fontId="4" fillId="0" borderId="3" xfId="0" applyFont="1" applyFill="1" applyBorder="1" applyAlignment="1">
      <alignment horizontal="center"/>
    </xf>
    <xf numFmtId="0" fontId="17" fillId="0" borderId="9" xfId="0" applyFont="1" applyBorder="1" applyAlignment="1">
      <alignment horizontal="right" wrapText="1"/>
    </xf>
    <xf numFmtId="0" fontId="17" fillId="0" borderId="6" xfId="0" applyFont="1" applyBorder="1" applyAlignment="1">
      <alignment horizontal="right"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9" xfId="0" applyFont="1" applyBorder="1" applyAlignment="1">
      <alignment horizontal="left"/>
    </xf>
    <xf numFmtId="0" fontId="3" fillId="0" borderId="6" xfId="0" applyFont="1" applyBorder="1" applyAlignment="1">
      <alignment horizontal="left"/>
    </xf>
    <xf numFmtId="0" fontId="3" fillId="0" borderId="3" xfId="0" applyFont="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8"/>
  <sheetViews>
    <sheetView tabSelected="1" zoomScale="90" zoomScaleNormal="90" zoomScaleSheetLayoutView="75" workbookViewId="0">
      <selection activeCell="H35" sqref="H35"/>
    </sheetView>
  </sheetViews>
  <sheetFormatPr defaultColWidth="8.85546875" defaultRowHeight="12.75" x14ac:dyDescent="0.2"/>
  <cols>
    <col min="1" max="1" width="11.140625" style="18" customWidth="1"/>
    <col min="2" max="2" width="11.5703125" style="18" customWidth="1"/>
    <col min="3" max="3" width="10.85546875" style="18" customWidth="1"/>
    <col min="4" max="4" width="10.42578125" style="18" customWidth="1"/>
    <col min="5" max="5" width="10.28515625" style="18" customWidth="1"/>
    <col min="6" max="6" width="13.7109375" style="18" customWidth="1"/>
    <col min="7" max="7" width="10.85546875" style="18" customWidth="1"/>
    <col min="8" max="8" width="9.7109375" style="18" customWidth="1"/>
    <col min="9" max="9" width="8.85546875" style="18" customWidth="1"/>
    <col min="10" max="10" width="10.42578125" style="18" bestFit="1" customWidth="1"/>
    <col min="11" max="11" width="0.85546875" style="18" customWidth="1"/>
    <col min="12" max="12" width="11" style="18" customWidth="1"/>
    <col min="13" max="13" width="8.85546875" style="18"/>
    <col min="14" max="14" width="10.5703125" style="18" customWidth="1"/>
    <col min="15" max="16384" width="8.85546875" style="18"/>
  </cols>
  <sheetData>
    <row r="1" spans="1:14" ht="18" x14ac:dyDescent="0.2">
      <c r="A1" s="14" t="s">
        <v>74</v>
      </c>
      <c r="B1" s="15"/>
      <c r="C1" s="15"/>
      <c r="D1" s="15"/>
      <c r="E1" s="15"/>
      <c r="F1" s="16"/>
      <c r="G1" s="16"/>
      <c r="H1" s="16"/>
      <c r="I1" s="16"/>
      <c r="J1" s="16"/>
      <c r="K1" s="16"/>
      <c r="L1" s="16"/>
      <c r="M1" s="262" t="s">
        <v>130</v>
      </c>
      <c r="N1" s="262"/>
    </row>
    <row r="2" spans="1:14" ht="18" x14ac:dyDescent="0.2">
      <c r="A2" s="98" t="s">
        <v>84</v>
      </c>
      <c r="B2" s="15"/>
      <c r="C2" s="15"/>
      <c r="D2" s="15"/>
      <c r="E2" s="15"/>
      <c r="F2" s="16"/>
      <c r="G2" s="16"/>
      <c r="H2" s="266" t="s">
        <v>170</v>
      </c>
      <c r="I2" s="266"/>
      <c r="J2" s="266"/>
      <c r="K2" s="266"/>
      <c r="L2" s="266"/>
      <c r="M2" s="17"/>
      <c r="N2" s="17"/>
    </row>
    <row r="3" spans="1:14" ht="4.9000000000000004" customHeight="1" x14ac:dyDescent="0.2">
      <c r="A3" s="19"/>
      <c r="B3" s="15"/>
      <c r="C3" s="15"/>
      <c r="D3" s="15"/>
      <c r="E3" s="15"/>
      <c r="F3" s="16"/>
      <c r="G3" s="16"/>
      <c r="H3" s="16"/>
      <c r="I3" s="16"/>
      <c r="J3" s="16"/>
      <c r="K3" s="16"/>
      <c r="L3" s="16"/>
      <c r="M3" s="16"/>
    </row>
    <row r="4" spans="1:14" ht="14.45" customHeight="1" x14ac:dyDescent="0.2">
      <c r="A4" s="20" t="s">
        <v>0</v>
      </c>
      <c r="B4" s="263"/>
      <c r="C4" s="263"/>
      <c r="D4" s="265" t="s">
        <v>1</v>
      </c>
      <c r="E4" s="265"/>
      <c r="F4" s="21"/>
      <c r="G4" s="19"/>
      <c r="H4" s="22"/>
      <c r="I4" s="22"/>
      <c r="J4" s="23"/>
      <c r="K4" s="23"/>
      <c r="L4" s="16"/>
      <c r="M4" s="16"/>
    </row>
    <row r="5" spans="1:14" ht="14.45" customHeight="1" x14ac:dyDescent="0.2">
      <c r="A5" s="20" t="s">
        <v>2</v>
      </c>
      <c r="B5" s="201"/>
      <c r="C5" s="202"/>
      <c r="D5" s="202"/>
      <c r="E5" s="202"/>
      <c r="F5" s="202"/>
      <c r="G5" s="202"/>
      <c r="H5" s="202"/>
      <c r="I5" s="202"/>
      <c r="J5" s="202"/>
      <c r="K5" s="202"/>
      <c r="L5" s="202"/>
      <c r="M5" s="202"/>
      <c r="N5" s="202"/>
    </row>
    <row r="6" spans="1:14" ht="48" customHeight="1" x14ac:dyDescent="0.2">
      <c r="A6" s="20" t="s">
        <v>85</v>
      </c>
      <c r="B6" s="201"/>
      <c r="C6" s="202"/>
      <c r="D6" s="202"/>
      <c r="E6" s="202"/>
      <c r="F6" s="202"/>
      <c r="G6" s="202"/>
      <c r="H6" s="202"/>
      <c r="I6" s="202"/>
      <c r="J6" s="202"/>
      <c r="K6" s="202"/>
      <c r="L6" s="202"/>
      <c r="M6" s="202"/>
      <c r="N6" s="202"/>
    </row>
    <row r="7" spans="1:14" ht="27.6" customHeight="1" x14ac:dyDescent="0.2">
      <c r="A7" s="20" t="s">
        <v>134</v>
      </c>
      <c r="B7" s="275"/>
      <c r="C7" s="276"/>
      <c r="D7" s="276"/>
      <c r="E7" s="276"/>
      <c r="F7" s="276"/>
      <c r="G7" s="276"/>
      <c r="H7" s="276"/>
      <c r="I7" s="276"/>
      <c r="J7" s="276"/>
      <c r="K7" s="276"/>
      <c r="L7" s="276"/>
      <c r="M7" s="276"/>
      <c r="N7" s="277"/>
    </row>
    <row r="8" spans="1:14" ht="6" customHeight="1" x14ac:dyDescent="0.2">
      <c r="A8" s="24"/>
      <c r="B8" s="25"/>
      <c r="J8" s="16"/>
      <c r="K8" s="16"/>
      <c r="L8" s="16"/>
      <c r="M8" s="16"/>
    </row>
    <row r="9" spans="1:14" ht="14.45" customHeight="1" x14ac:dyDescent="0.2">
      <c r="A9" s="267" t="s">
        <v>93</v>
      </c>
      <c r="B9" s="267"/>
      <c r="C9" s="267"/>
      <c r="D9" s="267"/>
      <c r="E9" s="267"/>
      <c r="F9" s="267"/>
      <c r="G9" s="267"/>
      <c r="H9" s="267"/>
      <c r="I9" s="267"/>
      <c r="J9" s="267"/>
      <c r="K9" s="267"/>
      <c r="L9" s="267"/>
      <c r="M9" s="267"/>
      <c r="N9" s="267"/>
    </row>
    <row r="10" spans="1:14" ht="6" customHeight="1" x14ac:dyDescent="0.2">
      <c r="A10" s="24"/>
      <c r="B10" s="27"/>
      <c r="C10" s="27"/>
      <c r="D10" s="27"/>
      <c r="E10" s="27"/>
      <c r="F10" s="27"/>
      <c r="G10" s="27"/>
      <c r="H10" s="16"/>
      <c r="I10" s="16"/>
      <c r="J10" s="16"/>
      <c r="K10" s="16"/>
      <c r="L10" s="16"/>
      <c r="M10" s="16"/>
    </row>
    <row r="11" spans="1:14" ht="26.45" customHeight="1" x14ac:dyDescent="0.2">
      <c r="B11" s="16"/>
      <c r="C11" s="112" t="s">
        <v>3</v>
      </c>
      <c r="D11" s="113"/>
      <c r="E11" s="112" t="s">
        <v>4</v>
      </c>
      <c r="F11" s="16"/>
      <c r="G11" s="16"/>
      <c r="H11" s="231" t="s">
        <v>5</v>
      </c>
      <c r="I11" s="231"/>
      <c r="J11" s="231"/>
      <c r="K11" s="106"/>
      <c r="L11" s="230" t="s">
        <v>146</v>
      </c>
      <c r="M11" s="230"/>
      <c r="N11" s="230"/>
    </row>
    <row r="12" spans="1:14" ht="25.9" customHeight="1" x14ac:dyDescent="0.2">
      <c r="A12" s="32" t="s">
        <v>6</v>
      </c>
      <c r="B12" s="117" t="s">
        <v>90</v>
      </c>
      <c r="C12" s="101" t="s">
        <v>7</v>
      </c>
      <c r="D12" s="117" t="s">
        <v>9</v>
      </c>
      <c r="E12" s="101" t="s">
        <v>6</v>
      </c>
      <c r="F12" s="32" t="s">
        <v>7</v>
      </c>
      <c r="G12" s="117" t="s">
        <v>9</v>
      </c>
      <c r="H12" s="101" t="s">
        <v>6</v>
      </c>
      <c r="I12" s="32" t="s">
        <v>7</v>
      </c>
      <c r="J12" s="101" t="s">
        <v>9</v>
      </c>
      <c r="K12" s="104"/>
      <c r="L12" s="32" t="s">
        <v>6</v>
      </c>
      <c r="M12" s="32" t="s">
        <v>7</v>
      </c>
      <c r="N12" s="101" t="s">
        <v>9</v>
      </c>
    </row>
    <row r="13" spans="1:14" ht="14.25" customHeight="1" x14ac:dyDescent="0.2">
      <c r="A13" s="47" t="s">
        <v>10</v>
      </c>
      <c r="B13" s="192">
        <v>1.5</v>
      </c>
      <c r="C13" s="114"/>
      <c r="D13" s="122">
        <f>C13*B13</f>
        <v>0</v>
      </c>
      <c r="E13" s="120" t="s">
        <v>10</v>
      </c>
      <c r="F13" s="114"/>
      <c r="G13" s="122">
        <f>F13*B13</f>
        <v>0</v>
      </c>
      <c r="H13" s="120" t="s">
        <v>10</v>
      </c>
      <c r="I13" s="114"/>
      <c r="J13" s="102">
        <f>I13*B13</f>
        <v>0</v>
      </c>
      <c r="K13" s="107"/>
      <c r="L13" s="47" t="s">
        <v>10</v>
      </c>
      <c r="M13" s="1"/>
      <c r="N13" s="102">
        <f>M13*B13</f>
        <v>0</v>
      </c>
    </row>
    <row r="14" spans="1:14" ht="14.25" customHeight="1" x14ac:dyDescent="0.2">
      <c r="A14" s="47" t="s">
        <v>11</v>
      </c>
      <c r="B14" s="192">
        <v>1.9</v>
      </c>
      <c r="C14" s="115"/>
      <c r="D14" s="122">
        <f>C14*B14</f>
        <v>0</v>
      </c>
      <c r="E14" s="120" t="s">
        <v>11</v>
      </c>
      <c r="F14" s="115"/>
      <c r="G14" s="122">
        <f>F14*B14</f>
        <v>0</v>
      </c>
      <c r="H14" s="120" t="s">
        <v>11</v>
      </c>
      <c r="I14" s="115"/>
      <c r="J14" s="102">
        <f>I14*B14</f>
        <v>0</v>
      </c>
      <c r="K14" s="107"/>
      <c r="L14" s="47" t="s">
        <v>11</v>
      </c>
      <c r="M14" s="1"/>
      <c r="N14" s="102">
        <f>M14*B14</f>
        <v>0</v>
      </c>
    </row>
    <row r="15" spans="1:14" ht="14.25" customHeight="1" x14ac:dyDescent="0.2">
      <c r="A15" s="47" t="s">
        <v>12</v>
      </c>
      <c r="B15" s="192">
        <v>2.5</v>
      </c>
      <c r="C15" s="116"/>
      <c r="D15" s="122">
        <f>C15*B15</f>
        <v>0</v>
      </c>
      <c r="E15" s="120" t="s">
        <v>12</v>
      </c>
      <c r="F15" s="116"/>
      <c r="G15" s="122">
        <f>F15*B15</f>
        <v>0</v>
      </c>
      <c r="H15" s="120" t="s">
        <v>12</v>
      </c>
      <c r="I15" s="116"/>
      <c r="J15" s="102">
        <f>I15*B15</f>
        <v>0</v>
      </c>
      <c r="K15" s="107"/>
      <c r="L15" s="47" t="s">
        <v>12</v>
      </c>
      <c r="M15" s="1"/>
      <c r="N15" s="102">
        <f>M15*B15</f>
        <v>0</v>
      </c>
    </row>
    <row r="16" spans="1:14" ht="14.25" customHeight="1" x14ac:dyDescent="0.2">
      <c r="A16" s="47" t="s">
        <v>160</v>
      </c>
      <c r="B16" s="193">
        <v>3</v>
      </c>
      <c r="C16" s="115"/>
      <c r="D16" s="122">
        <f>C16*B16</f>
        <v>0</v>
      </c>
      <c r="E16" s="120" t="s">
        <v>13</v>
      </c>
      <c r="F16" s="115"/>
      <c r="G16" s="122">
        <f>F16*B16</f>
        <v>0</v>
      </c>
      <c r="H16" s="120" t="s">
        <v>13</v>
      </c>
      <c r="I16" s="115"/>
      <c r="J16" s="102">
        <f>I16*B16</f>
        <v>0</v>
      </c>
      <c r="K16" s="107"/>
      <c r="L16" s="47" t="s">
        <v>13</v>
      </c>
      <c r="M16" s="1"/>
      <c r="N16" s="102">
        <f>M16*B16</f>
        <v>0</v>
      </c>
    </row>
    <row r="17" spans="1:18" ht="14.25" customHeight="1" x14ac:dyDescent="0.2">
      <c r="A17" s="33" t="s">
        <v>14</v>
      </c>
      <c r="B17" s="118"/>
      <c r="C17" s="103">
        <f>SUM(C13:C16)</f>
        <v>0</v>
      </c>
      <c r="D17" s="123">
        <f>SUM(D13:D16)</f>
        <v>0</v>
      </c>
      <c r="E17" s="121" t="s">
        <v>14</v>
      </c>
      <c r="F17" s="10">
        <f>SUM(F13:F16)</f>
        <v>0</v>
      </c>
      <c r="G17" s="123">
        <f>SUM(G13:G16)</f>
        <v>0</v>
      </c>
      <c r="H17" s="121" t="s">
        <v>14</v>
      </c>
      <c r="I17" s="10">
        <f>SUM(I13:I16)</f>
        <v>0</v>
      </c>
      <c r="J17" s="103">
        <f>SUM(J13:J16)</f>
        <v>0</v>
      </c>
      <c r="K17" s="13"/>
      <c r="L17" s="33" t="s">
        <v>14</v>
      </c>
      <c r="M17" s="10">
        <f>SUM(M13:M16)</f>
        <v>0</v>
      </c>
      <c r="N17" s="103">
        <f>SUM(N13:N16)</f>
        <v>0</v>
      </c>
    </row>
    <row r="18" spans="1:18" x14ac:dyDescent="0.2">
      <c r="A18" s="31"/>
      <c r="B18" s="31"/>
      <c r="C18" s="31"/>
      <c r="D18" s="124">
        <f>SUM(D14:D16)</f>
        <v>0</v>
      </c>
      <c r="E18" s="31"/>
      <c r="F18" s="31"/>
      <c r="G18" s="195">
        <f>SUM(G14:G16)</f>
        <v>0</v>
      </c>
      <c r="H18" s="31"/>
      <c r="I18" s="31"/>
      <c r="J18" s="124">
        <f>SUM(J14:J16)</f>
        <v>0</v>
      </c>
      <c r="K18" s="31"/>
      <c r="L18" s="31"/>
      <c r="M18" s="31"/>
      <c r="N18" s="110">
        <f>SUM(N14:N16)</f>
        <v>0</v>
      </c>
    </row>
    <row r="19" spans="1:18" ht="25.9" customHeight="1" x14ac:dyDescent="0.2">
      <c r="B19" s="16"/>
      <c r="C19" s="112" t="s">
        <v>15</v>
      </c>
      <c r="D19" s="113"/>
      <c r="E19" s="112" t="s">
        <v>16</v>
      </c>
      <c r="F19" s="113"/>
      <c r="G19" s="16"/>
      <c r="H19" s="231" t="s">
        <v>87</v>
      </c>
      <c r="I19" s="231"/>
      <c r="J19" s="231"/>
      <c r="K19" s="16"/>
      <c r="L19" s="230" t="s">
        <v>147</v>
      </c>
      <c r="M19" s="230"/>
      <c r="N19" s="230"/>
    </row>
    <row r="20" spans="1:18" ht="25.9" customHeight="1" x14ac:dyDescent="0.2">
      <c r="A20" s="32" t="s">
        <v>6</v>
      </c>
      <c r="B20" s="117" t="s">
        <v>90</v>
      </c>
      <c r="C20" s="101" t="s">
        <v>7</v>
      </c>
      <c r="D20" s="117" t="s">
        <v>9</v>
      </c>
      <c r="E20" s="101" t="s">
        <v>6</v>
      </c>
      <c r="F20" s="32" t="s">
        <v>7</v>
      </c>
      <c r="G20" s="117" t="s">
        <v>9</v>
      </c>
      <c r="H20" s="101" t="s">
        <v>6</v>
      </c>
      <c r="I20" s="32" t="s">
        <v>7</v>
      </c>
      <c r="J20" s="32" t="s">
        <v>9</v>
      </c>
      <c r="K20" s="104"/>
      <c r="L20" s="32" t="s">
        <v>6</v>
      </c>
      <c r="M20" s="32" t="s">
        <v>7</v>
      </c>
      <c r="N20" s="101" t="s">
        <v>9</v>
      </c>
      <c r="O20" s="104"/>
    </row>
    <row r="21" spans="1:18" ht="14.25" customHeight="1" x14ac:dyDescent="0.2">
      <c r="A21" s="47" t="s">
        <v>10</v>
      </c>
      <c r="B21" s="192">
        <v>1.3</v>
      </c>
      <c r="C21" s="114"/>
      <c r="D21" s="122">
        <f>C21*B21</f>
        <v>0</v>
      </c>
      <c r="E21" s="120" t="s">
        <v>10</v>
      </c>
      <c r="F21" s="114"/>
      <c r="G21" s="122">
        <f>F21*B21</f>
        <v>0</v>
      </c>
      <c r="H21" s="120" t="s">
        <v>10</v>
      </c>
      <c r="I21" s="114"/>
      <c r="J21" s="30">
        <f>I21*B21</f>
        <v>0</v>
      </c>
      <c r="K21" s="107"/>
      <c r="L21" s="47" t="s">
        <v>10</v>
      </c>
      <c r="M21" s="1"/>
      <c r="N21" s="102">
        <f>M21*B21</f>
        <v>0</v>
      </c>
      <c r="O21" s="104"/>
    </row>
    <row r="22" spans="1:18" ht="14.25" customHeight="1" x14ac:dyDescent="0.2">
      <c r="A22" s="47" t="s">
        <v>11</v>
      </c>
      <c r="B22" s="192">
        <v>1.9</v>
      </c>
      <c r="C22" s="115"/>
      <c r="D22" s="122">
        <f>C22*B22</f>
        <v>0</v>
      </c>
      <c r="E22" s="120" t="s">
        <v>11</v>
      </c>
      <c r="F22" s="115"/>
      <c r="G22" s="122">
        <f>F22*B22</f>
        <v>0</v>
      </c>
      <c r="H22" s="120" t="s">
        <v>11</v>
      </c>
      <c r="I22" s="115"/>
      <c r="J22" s="30">
        <f>I22*B22</f>
        <v>0</v>
      </c>
      <c r="K22" s="107"/>
      <c r="L22" s="47" t="s">
        <v>11</v>
      </c>
      <c r="M22" s="1"/>
      <c r="N22" s="102">
        <f>M22*B22</f>
        <v>0</v>
      </c>
      <c r="O22" s="104"/>
    </row>
    <row r="23" spans="1:18" ht="14.25" customHeight="1" x14ac:dyDescent="0.2">
      <c r="A23" s="47" t="s">
        <v>12</v>
      </c>
      <c r="B23" s="192">
        <v>2.4</v>
      </c>
      <c r="C23" s="116"/>
      <c r="D23" s="122">
        <f>C23*B23</f>
        <v>0</v>
      </c>
      <c r="E23" s="120" t="s">
        <v>12</v>
      </c>
      <c r="F23" s="116"/>
      <c r="G23" s="122">
        <f>F23*B23</f>
        <v>0</v>
      </c>
      <c r="H23" s="120" t="s">
        <v>12</v>
      </c>
      <c r="I23" s="116"/>
      <c r="J23" s="30">
        <f>I23*B23</f>
        <v>0</v>
      </c>
      <c r="K23" s="107"/>
      <c r="L23" s="47" t="s">
        <v>12</v>
      </c>
      <c r="M23" s="1"/>
      <c r="N23" s="102">
        <f>M23*B23</f>
        <v>0</v>
      </c>
      <c r="O23" s="104"/>
    </row>
    <row r="24" spans="1:18" ht="14.25" customHeight="1" x14ac:dyDescent="0.2">
      <c r="A24" s="47" t="s">
        <v>160</v>
      </c>
      <c r="B24" s="192">
        <v>2.8</v>
      </c>
      <c r="C24" s="115"/>
      <c r="D24" s="122">
        <f>C24*B24</f>
        <v>0</v>
      </c>
      <c r="E24" s="120" t="s">
        <v>13</v>
      </c>
      <c r="F24" s="115"/>
      <c r="G24" s="122">
        <f>F24*B24</f>
        <v>0</v>
      </c>
      <c r="H24" s="120" t="s">
        <v>13</v>
      </c>
      <c r="I24" s="115"/>
      <c r="J24" s="30">
        <f>I24*B24</f>
        <v>0</v>
      </c>
      <c r="K24" s="107"/>
      <c r="L24" s="47" t="s">
        <v>13</v>
      </c>
      <c r="M24" s="1"/>
      <c r="N24" s="102">
        <f>M24*B24</f>
        <v>0</v>
      </c>
      <c r="O24" s="104"/>
    </row>
    <row r="25" spans="1:18" x14ac:dyDescent="0.2">
      <c r="A25" s="33" t="s">
        <v>14</v>
      </c>
      <c r="B25" s="119"/>
      <c r="C25" s="103">
        <f>SUM(C21:C24)</f>
        <v>0</v>
      </c>
      <c r="D25" s="123">
        <f>SUM(D21:D24)</f>
        <v>0</v>
      </c>
      <c r="E25" s="121" t="s">
        <v>14</v>
      </c>
      <c r="F25" s="10">
        <f>SUM(F21:F24)</f>
        <v>0</v>
      </c>
      <c r="G25" s="123">
        <f>SUM(G21:G24)</f>
        <v>0</v>
      </c>
      <c r="H25" s="121" t="s">
        <v>14</v>
      </c>
      <c r="I25" s="10">
        <f>SUM(I21:I24)</f>
        <v>0</v>
      </c>
      <c r="J25" s="10">
        <f>SUM(J21:J24)</f>
        <v>0</v>
      </c>
      <c r="K25" s="13"/>
      <c r="L25" s="33" t="s">
        <v>14</v>
      </c>
      <c r="M25" s="10">
        <f>SUM(M21:M24)</f>
        <v>0</v>
      </c>
      <c r="N25" s="103">
        <f>SUM(N21:N24)</f>
        <v>0</v>
      </c>
      <c r="O25" s="105"/>
    </row>
    <row r="26" spans="1:18" x14ac:dyDescent="0.2">
      <c r="A26" s="16"/>
      <c r="B26" s="16"/>
      <c r="C26" s="16"/>
      <c r="D26" s="126">
        <f>SUM(D22:D24)</f>
        <v>0</v>
      </c>
      <c r="E26" s="34"/>
      <c r="F26" s="34"/>
      <c r="G26" s="196">
        <f>SUM(G22:G24)</f>
        <v>0</v>
      </c>
      <c r="H26" s="34"/>
      <c r="I26" s="34"/>
      <c r="J26" s="125">
        <f>SUM(J22:J24)</f>
        <v>0</v>
      </c>
      <c r="K26" s="34"/>
      <c r="L26" s="34"/>
      <c r="M26" s="16"/>
      <c r="N26" s="110">
        <f>SUM(N22:N24)</f>
        <v>0</v>
      </c>
    </row>
    <row r="27" spans="1:18" ht="13.15" customHeight="1" x14ac:dyDescent="0.2">
      <c r="A27" s="35"/>
      <c r="B27" s="219" t="s">
        <v>88</v>
      </c>
      <c r="C27" s="219"/>
      <c r="D27" s="219"/>
      <c r="E27" s="111">
        <f>C17+F17+I17+C25+F25+I25</f>
        <v>0</v>
      </c>
      <c r="H27" s="36"/>
      <c r="I27" s="264"/>
      <c r="J27" s="264"/>
      <c r="K27" s="100"/>
      <c r="L27" s="4"/>
    </row>
    <row r="28" spans="1:18" ht="13.15" customHeight="1" x14ac:dyDescent="0.2">
      <c r="A28" s="34"/>
      <c r="B28" s="219" t="s">
        <v>89</v>
      </c>
      <c r="C28" s="219"/>
      <c r="D28" s="219"/>
      <c r="E28" s="10">
        <f>M17+M25</f>
        <v>0</v>
      </c>
      <c r="F28" s="16"/>
      <c r="G28" s="16"/>
      <c r="I28" s="16"/>
      <c r="P28" s="199"/>
      <c r="Q28" s="199"/>
      <c r="R28" s="199"/>
    </row>
    <row r="29" spans="1:18" ht="12.6" customHeight="1" x14ac:dyDescent="0.2">
      <c r="A29" s="16"/>
      <c r="B29" s="219" t="s">
        <v>86</v>
      </c>
      <c r="C29" s="219"/>
      <c r="D29" s="219"/>
      <c r="E29" s="10">
        <f>E27-E28</f>
        <v>0</v>
      </c>
      <c r="F29" s="16"/>
      <c r="G29" s="16"/>
      <c r="I29" s="16"/>
      <c r="J29" s="37" t="s">
        <v>17</v>
      </c>
      <c r="K29" s="37"/>
      <c r="L29" s="38"/>
      <c r="M29" s="16"/>
      <c r="N29" s="16"/>
      <c r="P29" s="199"/>
      <c r="Q29" s="199"/>
      <c r="R29" s="199"/>
    </row>
    <row r="30" spans="1:18" x14ac:dyDescent="0.2">
      <c r="A30" s="16"/>
      <c r="B30" s="16"/>
      <c r="C30" s="16"/>
      <c r="D30" s="16"/>
      <c r="E30" s="16"/>
      <c r="F30" s="16"/>
      <c r="G30" s="16"/>
      <c r="H30" s="16"/>
      <c r="I30" s="16"/>
      <c r="J30" s="39" t="s">
        <v>18</v>
      </c>
      <c r="K30" s="39"/>
      <c r="L30" s="40"/>
      <c r="M30" s="16"/>
      <c r="N30" s="41" t="s">
        <v>152</v>
      </c>
      <c r="P30" s="199"/>
      <c r="Q30" s="199"/>
      <c r="R30" s="199"/>
    </row>
    <row r="31" spans="1:18" x14ac:dyDescent="0.2">
      <c r="A31" s="16"/>
      <c r="B31" s="16"/>
      <c r="C31" s="16"/>
      <c r="D31" s="16"/>
      <c r="E31" s="16"/>
      <c r="F31" s="16"/>
      <c r="G31" s="16"/>
      <c r="H31" s="16"/>
      <c r="I31" s="16"/>
      <c r="J31" s="16"/>
      <c r="K31" s="16"/>
      <c r="L31" s="16"/>
      <c r="M31" s="16"/>
      <c r="P31" s="199"/>
      <c r="Q31" s="199">
        <f>SUM(D21:D24)</f>
        <v>0</v>
      </c>
      <c r="R31" s="199"/>
    </row>
    <row r="32" spans="1:18" x14ac:dyDescent="0.2">
      <c r="A32" s="28" t="s">
        <v>19</v>
      </c>
      <c r="B32" s="16"/>
      <c r="C32" s="16"/>
      <c r="D32" s="16"/>
      <c r="E32" s="28"/>
      <c r="F32" s="16"/>
      <c r="G32" s="16"/>
      <c r="H32" s="28"/>
      <c r="I32" s="16"/>
      <c r="P32" s="199"/>
      <c r="Q32" s="199">
        <f>SUM(G21:G24)</f>
        <v>0</v>
      </c>
      <c r="R32" s="199"/>
    </row>
    <row r="33" spans="1:18" ht="14.45" customHeight="1" x14ac:dyDescent="0.2">
      <c r="A33" s="78"/>
      <c r="B33" s="219" t="s">
        <v>78</v>
      </c>
      <c r="C33" s="219"/>
      <c r="D33" s="219"/>
      <c r="E33" s="45">
        <f>D17+G17+J17+D25+G25+J25-N17-N25</f>
        <v>0</v>
      </c>
      <c r="P33" s="199"/>
      <c r="Q33" s="199">
        <f>SUM(J21:J24)</f>
        <v>0</v>
      </c>
      <c r="R33" s="199"/>
    </row>
    <row r="34" spans="1:18" x14ac:dyDescent="0.2">
      <c r="A34" s="42"/>
      <c r="B34" s="43"/>
      <c r="C34" s="43"/>
      <c r="D34" s="13"/>
      <c r="P34" s="199"/>
      <c r="Q34" s="199"/>
      <c r="R34" s="199"/>
    </row>
    <row r="35" spans="1:18" x14ac:dyDescent="0.2">
      <c r="A35" s="28" t="s">
        <v>92</v>
      </c>
      <c r="B35" s="16"/>
      <c r="C35" s="16"/>
      <c r="D35" s="16"/>
      <c r="F35" s="199"/>
      <c r="G35" s="199"/>
      <c r="H35" s="199"/>
      <c r="I35" s="199"/>
      <c r="J35" s="194"/>
      <c r="K35" s="27"/>
      <c r="L35" s="44"/>
      <c r="M35" s="16"/>
    </row>
    <row r="36" spans="1:18" ht="14.45" customHeight="1" x14ac:dyDescent="0.2">
      <c r="B36" s="219" t="s">
        <v>77</v>
      </c>
      <c r="C36" s="219"/>
      <c r="D36" s="219"/>
      <c r="E36" s="45">
        <f>D18+D26+J18+J26-N18-N26</f>
        <v>0</v>
      </c>
      <c r="F36" s="199"/>
      <c r="G36" s="199"/>
      <c r="H36" s="197">
        <f>((D17+G17+J17)-N17)*13/1000</f>
        <v>0</v>
      </c>
      <c r="I36" s="198">
        <f>((Q31+Q32+Q33)-N26)*8/1000</f>
        <v>0</v>
      </c>
      <c r="J36" s="26"/>
      <c r="K36" s="26"/>
      <c r="L36" s="26"/>
      <c r="M36" s="26"/>
      <c r="N36" s="26"/>
    </row>
    <row r="37" spans="1:18" ht="14.45" customHeight="1" x14ac:dyDescent="0.2">
      <c r="B37" s="219" t="s">
        <v>76</v>
      </c>
      <c r="C37" s="219"/>
      <c r="D37" s="219"/>
      <c r="E37" s="59">
        <f>F37+G37</f>
        <v>0</v>
      </c>
      <c r="F37" s="197">
        <f>(D18+J18-N18)*13/1000</f>
        <v>0</v>
      </c>
      <c r="G37" s="197">
        <f>(D26+J26-N26)*8/1000</f>
        <v>0</v>
      </c>
      <c r="H37" s="197"/>
      <c r="I37" s="198"/>
      <c r="J37" s="26"/>
      <c r="K37" s="26"/>
      <c r="L37" s="219" t="s">
        <v>164</v>
      </c>
      <c r="M37" s="219"/>
      <c r="N37" s="219"/>
      <c r="O37" s="59">
        <f>H36+I36</f>
        <v>0</v>
      </c>
    </row>
    <row r="38" spans="1:18" ht="4.1500000000000004" customHeight="1" x14ac:dyDescent="0.2">
      <c r="B38" s="78"/>
      <c r="C38" s="78"/>
      <c r="D38" s="156"/>
      <c r="E38" s="46"/>
      <c r="F38" s="46"/>
      <c r="G38" s="46"/>
      <c r="H38" s="46"/>
      <c r="I38" s="26"/>
      <c r="J38" s="26"/>
      <c r="K38" s="26"/>
      <c r="L38" s="26"/>
      <c r="M38" s="26"/>
      <c r="N38" s="26"/>
    </row>
    <row r="39" spans="1:18" ht="14.45" customHeight="1" x14ac:dyDescent="0.2">
      <c r="B39" s="211" t="s">
        <v>169</v>
      </c>
      <c r="C39" s="212"/>
      <c r="D39" s="213"/>
      <c r="E39" s="200"/>
      <c r="F39" s="200"/>
      <c r="G39" s="200"/>
      <c r="H39" s="46"/>
      <c r="I39" s="26"/>
      <c r="J39" s="26"/>
      <c r="K39" s="26"/>
      <c r="L39" s="26"/>
      <c r="M39" s="26"/>
      <c r="N39" s="26"/>
    </row>
    <row r="40" spans="1:18" ht="12.6" customHeight="1" x14ac:dyDescent="0.2">
      <c r="B40" s="16"/>
      <c r="C40" s="16"/>
      <c r="D40" s="26"/>
      <c r="E40" s="16"/>
      <c r="F40" s="16"/>
      <c r="G40" s="16"/>
      <c r="H40" s="16"/>
      <c r="I40" s="26"/>
      <c r="J40" s="26"/>
      <c r="K40" s="26"/>
      <c r="L40" s="26"/>
      <c r="M40" s="26"/>
      <c r="N40" s="26"/>
    </row>
    <row r="41" spans="1:18" ht="15.6" customHeight="1" x14ac:dyDescent="0.2">
      <c r="A41" s="28" t="s">
        <v>142</v>
      </c>
      <c r="B41" s="16"/>
      <c r="C41" s="16"/>
      <c r="D41" s="26"/>
      <c r="E41" s="16"/>
      <c r="F41" s="16"/>
      <c r="G41" s="16"/>
      <c r="H41" s="16"/>
      <c r="I41" s="26"/>
      <c r="J41" s="26"/>
      <c r="K41" s="26"/>
      <c r="L41" s="26"/>
      <c r="M41" s="26"/>
      <c r="N41" s="26"/>
    </row>
    <row r="42" spans="1:18" ht="14.45" customHeight="1" x14ac:dyDescent="0.2">
      <c r="A42" s="128"/>
      <c r="B42" s="219" t="s">
        <v>165</v>
      </c>
      <c r="C42" s="219"/>
      <c r="D42" s="219"/>
      <c r="E42" s="45">
        <f>E33-G17-G25</f>
        <v>0</v>
      </c>
      <c r="F42" s="16"/>
      <c r="G42" s="16"/>
      <c r="H42" s="16"/>
      <c r="I42" s="26"/>
      <c r="J42" s="26"/>
      <c r="K42" s="26"/>
      <c r="L42" s="26"/>
      <c r="M42" s="26"/>
      <c r="N42" s="26"/>
    </row>
    <row r="43" spans="1:18" s="113" customFormat="1" ht="14.45" customHeight="1" x14ac:dyDescent="0.2">
      <c r="A43" s="128"/>
      <c r="B43" s="211" t="s">
        <v>168</v>
      </c>
      <c r="C43" s="212"/>
      <c r="D43" s="213"/>
      <c r="E43" s="182">
        <f>E29-F17-F25</f>
        <v>0</v>
      </c>
      <c r="I43" s="179"/>
      <c r="J43" s="179"/>
      <c r="K43" s="179"/>
      <c r="L43" s="179"/>
      <c r="M43" s="180"/>
      <c r="N43" s="181"/>
    </row>
    <row r="44" spans="1:18" ht="3.6" customHeight="1" x14ac:dyDescent="0.2">
      <c r="A44" s="128"/>
      <c r="B44" s="78"/>
      <c r="C44" s="78"/>
      <c r="D44" s="157"/>
      <c r="E44" s="16"/>
      <c r="F44" s="16"/>
      <c r="G44" s="16"/>
      <c r="H44" s="16"/>
      <c r="I44" s="26"/>
      <c r="J44" s="26"/>
      <c r="K44" s="26"/>
      <c r="L44" s="26"/>
      <c r="M44" s="26"/>
      <c r="N44" s="26"/>
    </row>
    <row r="45" spans="1:18" ht="14.45" customHeight="1" x14ac:dyDescent="0.2">
      <c r="A45" s="128"/>
      <c r="B45" s="219" t="s">
        <v>126</v>
      </c>
      <c r="C45" s="219"/>
      <c r="D45" s="240"/>
      <c r="E45" s="241"/>
      <c r="F45" s="241"/>
      <c r="G45" s="16"/>
      <c r="H45" s="16"/>
      <c r="I45" s="26"/>
      <c r="J45" s="26"/>
      <c r="K45" s="26"/>
      <c r="L45" s="26"/>
      <c r="M45" s="26"/>
      <c r="N45" s="26"/>
    </row>
    <row r="46" spans="1:18" x14ac:dyDescent="0.2">
      <c r="A46" s="16"/>
      <c r="B46" s="16"/>
      <c r="C46" s="16"/>
      <c r="D46" s="26"/>
      <c r="E46" s="16"/>
      <c r="F46" s="16"/>
      <c r="G46" s="16"/>
      <c r="H46" s="16"/>
      <c r="I46" s="31"/>
      <c r="J46" s="31"/>
      <c r="K46" s="31"/>
      <c r="L46" s="31"/>
      <c r="M46" s="4"/>
    </row>
    <row r="47" spans="1:18" x14ac:dyDescent="0.2">
      <c r="A47" s="48" t="s">
        <v>20</v>
      </c>
      <c r="B47" s="9"/>
      <c r="C47" s="9"/>
      <c r="D47" s="9"/>
      <c r="E47" s="9"/>
      <c r="F47" s="16"/>
      <c r="G47" s="16"/>
      <c r="H47" s="16"/>
      <c r="I47" s="16"/>
      <c r="J47" s="16"/>
      <c r="K47" s="16"/>
      <c r="L47" s="16"/>
      <c r="M47" s="16"/>
    </row>
    <row r="48" spans="1:18" x14ac:dyDescent="0.2">
      <c r="A48" s="16"/>
      <c r="B48" s="16"/>
      <c r="C48" s="16"/>
      <c r="D48" s="16"/>
      <c r="E48" s="16"/>
      <c r="F48" s="16"/>
      <c r="G48" s="16"/>
      <c r="H48" s="16"/>
      <c r="I48" s="16"/>
      <c r="J48" s="16"/>
      <c r="K48" s="16"/>
      <c r="L48" s="16"/>
      <c r="M48" s="16"/>
    </row>
    <row r="49" spans="1:14" x14ac:dyDescent="0.2">
      <c r="A49" s="28" t="s">
        <v>91</v>
      </c>
      <c r="B49" s="26"/>
      <c r="C49" s="16"/>
      <c r="D49" s="16"/>
      <c r="E49" s="16"/>
      <c r="F49" s="16"/>
      <c r="G49" s="16"/>
      <c r="H49" s="16"/>
      <c r="I49" s="16"/>
      <c r="J49" s="16"/>
      <c r="K49" s="16"/>
      <c r="L49" s="16"/>
      <c r="M49" s="16"/>
    </row>
    <row r="50" spans="1:14" ht="14.45" customHeight="1" x14ac:dyDescent="0.2">
      <c r="A50" s="49" t="s">
        <v>163</v>
      </c>
      <c r="B50" s="48"/>
      <c r="C50" s="48"/>
      <c r="D50" s="48"/>
      <c r="E50" s="48"/>
      <c r="F50" s="48"/>
      <c r="G50" s="48"/>
    </row>
    <row r="51" spans="1:14" ht="24.6" customHeight="1" x14ac:dyDescent="0.2">
      <c r="A51" s="239" t="s">
        <v>66</v>
      </c>
      <c r="B51" s="239"/>
      <c r="C51" s="239"/>
      <c r="D51" s="239"/>
      <c r="E51" s="239"/>
      <c r="F51" s="239"/>
      <c r="G51" s="239"/>
      <c r="H51" s="239"/>
      <c r="I51" s="239"/>
      <c r="J51" s="239"/>
      <c r="K51" s="239"/>
      <c r="L51" s="239"/>
      <c r="M51" s="239"/>
      <c r="N51" s="50"/>
    </row>
    <row r="52" spans="1:14" ht="14.45" customHeight="1" x14ac:dyDescent="0.2">
      <c r="A52" s="49" t="s">
        <v>67</v>
      </c>
      <c r="B52" s="9"/>
      <c r="C52" s="9"/>
      <c r="D52" s="9"/>
      <c r="E52" s="9"/>
      <c r="F52" s="9"/>
      <c r="G52" s="9"/>
      <c r="H52" s="9"/>
      <c r="I52" s="9"/>
      <c r="J52" s="9"/>
      <c r="K52" s="9"/>
      <c r="L52" s="9"/>
      <c r="M52" s="9"/>
    </row>
    <row r="53" spans="1:14" ht="14.45" customHeight="1" x14ac:dyDescent="0.2">
      <c r="A53" s="49" t="s">
        <v>75</v>
      </c>
      <c r="B53" s="51"/>
      <c r="C53" s="52"/>
      <c r="D53" s="52"/>
      <c r="E53" s="52"/>
      <c r="F53" s="52"/>
      <c r="G53" s="52"/>
      <c r="H53" s="52"/>
      <c r="I53" s="16"/>
      <c r="J53" s="16"/>
      <c r="K53" s="16"/>
      <c r="L53" s="16"/>
      <c r="M53" s="16"/>
    </row>
    <row r="54" spans="1:14" ht="48.75" customHeight="1" x14ac:dyDescent="0.2">
      <c r="A54" s="234" t="s">
        <v>171</v>
      </c>
      <c r="B54" s="239"/>
      <c r="C54" s="239"/>
      <c r="D54" s="239"/>
      <c r="E54" s="239"/>
      <c r="F54" s="239"/>
      <c r="G54" s="239"/>
      <c r="H54" s="239"/>
      <c r="I54" s="239"/>
      <c r="J54" s="239"/>
      <c r="K54" s="239"/>
      <c r="L54" s="239"/>
      <c r="M54" s="239"/>
      <c r="N54" s="50"/>
    </row>
    <row r="55" spans="1:14" ht="14.45" customHeight="1" x14ac:dyDescent="0.2">
      <c r="A55" s="49" t="s">
        <v>94</v>
      </c>
      <c r="B55" s="16"/>
      <c r="C55" s="16"/>
      <c r="D55" s="16"/>
      <c r="E55" s="16"/>
      <c r="F55" s="9"/>
      <c r="G55" s="9"/>
      <c r="H55" s="9"/>
      <c r="I55" s="9"/>
      <c r="J55" s="9"/>
      <c r="K55" s="9"/>
      <c r="L55" s="9"/>
      <c r="M55" s="9"/>
    </row>
    <row r="57" spans="1:14" x14ac:dyDescent="0.2">
      <c r="A57" s="28" t="s">
        <v>166</v>
      </c>
      <c r="B57" s="16"/>
      <c r="C57" s="16"/>
      <c r="D57" s="16"/>
      <c r="E57" s="16"/>
      <c r="F57" s="16"/>
      <c r="G57" s="16"/>
      <c r="H57" s="16"/>
      <c r="I57" s="16"/>
      <c r="J57" s="16"/>
      <c r="K57" s="16"/>
      <c r="L57" s="16"/>
      <c r="M57" s="16"/>
    </row>
    <row r="58" spans="1:14" ht="24.6" customHeight="1" x14ac:dyDescent="0.2">
      <c r="A58" s="239" t="s">
        <v>66</v>
      </c>
      <c r="B58" s="239"/>
      <c r="C58" s="239"/>
      <c r="D58" s="239"/>
      <c r="E58" s="239"/>
      <c r="F58" s="239"/>
      <c r="G58" s="239"/>
      <c r="H58" s="239"/>
      <c r="I58" s="239"/>
      <c r="J58" s="239"/>
      <c r="K58" s="239"/>
      <c r="L58" s="239"/>
      <c r="M58" s="239"/>
      <c r="N58" s="53"/>
    </row>
    <row r="59" spans="1:14" x14ac:dyDescent="0.2">
      <c r="A59" s="49" t="s">
        <v>65</v>
      </c>
      <c r="B59" s="16"/>
      <c r="C59" s="16"/>
      <c r="D59" s="16"/>
      <c r="E59" s="16"/>
      <c r="F59" s="16"/>
      <c r="G59" s="16"/>
      <c r="H59" s="16"/>
      <c r="I59" s="16"/>
      <c r="J59" s="16"/>
      <c r="K59" s="16"/>
      <c r="L59" s="16"/>
      <c r="M59" s="16"/>
    </row>
    <row r="60" spans="1:14" x14ac:dyDescent="0.2">
      <c r="A60" s="49"/>
      <c r="B60" s="26"/>
      <c r="C60" s="16"/>
      <c r="D60" s="16"/>
      <c r="E60" s="16"/>
      <c r="F60" s="16"/>
      <c r="G60" s="16"/>
      <c r="H60" s="16"/>
      <c r="I60" s="16"/>
      <c r="J60" s="16"/>
      <c r="K60" s="16"/>
      <c r="L60" s="16"/>
      <c r="M60" s="16"/>
    </row>
    <row r="61" spans="1:14" s="113" customFormat="1" ht="14.45" customHeight="1" x14ac:dyDescent="0.2">
      <c r="A61" s="28" t="s">
        <v>167</v>
      </c>
      <c r="B61" s="16"/>
      <c r="C61" s="16"/>
      <c r="D61" s="16"/>
      <c r="E61" s="16"/>
      <c r="F61" s="16"/>
      <c r="G61" s="16"/>
      <c r="H61" s="16"/>
      <c r="I61" s="16"/>
      <c r="J61" s="16"/>
      <c r="K61" s="16"/>
      <c r="L61" s="16"/>
      <c r="M61" s="16"/>
    </row>
    <row r="62" spans="1:14" s="113" customFormat="1" ht="14.45" customHeight="1" x14ac:dyDescent="0.2">
      <c r="A62" s="48" t="s">
        <v>136</v>
      </c>
      <c r="B62" s="50"/>
      <c r="C62" s="50"/>
      <c r="D62" s="50"/>
      <c r="E62" s="50"/>
      <c r="F62" s="50"/>
      <c r="G62" s="50"/>
      <c r="H62" s="50"/>
      <c r="I62" s="50"/>
      <c r="J62" s="50"/>
      <c r="K62" s="50"/>
      <c r="L62" s="50"/>
      <c r="M62" s="50"/>
    </row>
    <row r="63" spans="1:14" x14ac:dyDescent="0.2">
      <c r="A63" s="16"/>
      <c r="B63" s="16"/>
      <c r="C63" s="16"/>
      <c r="D63" s="16"/>
      <c r="E63" s="16"/>
      <c r="F63" s="16"/>
      <c r="G63" s="16"/>
      <c r="I63" s="16"/>
      <c r="J63" s="37" t="s">
        <v>17</v>
      </c>
      <c r="K63" s="37"/>
      <c r="L63" s="54">
        <f>L29</f>
        <v>0</v>
      </c>
      <c r="M63" s="16"/>
      <c r="N63" s="16"/>
    </row>
    <row r="64" spans="1:14" x14ac:dyDescent="0.2">
      <c r="A64" s="16"/>
      <c r="B64" s="16"/>
      <c r="C64" s="16"/>
      <c r="D64" s="16"/>
      <c r="E64" s="16"/>
      <c r="F64" s="16"/>
      <c r="G64" s="16"/>
      <c r="I64" s="16"/>
      <c r="J64" s="39" t="s">
        <v>18</v>
      </c>
      <c r="K64" s="39"/>
      <c r="L64" s="188">
        <f>L30</f>
        <v>0</v>
      </c>
      <c r="M64" s="16"/>
      <c r="N64" s="41" t="s">
        <v>151</v>
      </c>
    </row>
    <row r="65" spans="1:13" x14ac:dyDescent="0.2">
      <c r="A65" s="16"/>
      <c r="B65" s="16"/>
      <c r="C65" s="16"/>
      <c r="D65" s="16"/>
      <c r="E65" s="16"/>
      <c r="F65" s="16"/>
      <c r="G65" s="16"/>
      <c r="H65" s="16"/>
      <c r="I65" s="55"/>
      <c r="J65" s="54"/>
      <c r="K65" s="54"/>
      <c r="L65" s="16"/>
      <c r="M65" s="56"/>
    </row>
    <row r="66" spans="1:13" x14ac:dyDescent="0.2">
      <c r="A66" s="16"/>
      <c r="B66" s="16"/>
      <c r="C66" s="16"/>
      <c r="D66" s="16"/>
      <c r="E66" s="16"/>
      <c r="F66" s="16"/>
      <c r="G66" s="16"/>
      <c r="H66" s="16"/>
      <c r="I66" s="52"/>
      <c r="J66" s="55"/>
      <c r="K66" s="55"/>
      <c r="L66" s="54"/>
      <c r="M66" s="16"/>
    </row>
    <row r="67" spans="1:13" ht="18" x14ac:dyDescent="0.2">
      <c r="A67" s="14" t="s">
        <v>68</v>
      </c>
      <c r="B67" s="15"/>
      <c r="C67" s="15"/>
      <c r="D67" s="15"/>
      <c r="E67" s="16"/>
      <c r="F67" s="16"/>
      <c r="G67" s="16"/>
      <c r="H67" s="16"/>
      <c r="I67" s="16"/>
      <c r="J67" s="16"/>
      <c r="K67" s="16"/>
      <c r="L67" s="16"/>
      <c r="M67" s="16"/>
    </row>
    <row r="68" spans="1:13" ht="12.6" customHeight="1" x14ac:dyDescent="0.2">
      <c r="A68" s="14"/>
      <c r="B68" s="15"/>
      <c r="C68" s="15"/>
      <c r="D68" s="15"/>
      <c r="E68" s="16"/>
      <c r="F68" s="16"/>
      <c r="G68" s="16"/>
      <c r="H68" s="16"/>
      <c r="I68" s="16"/>
      <c r="J68" s="16"/>
      <c r="K68" s="16"/>
      <c r="L68" s="16"/>
      <c r="M68" s="16"/>
    </row>
    <row r="69" spans="1:13" ht="18" x14ac:dyDescent="0.2">
      <c r="A69" s="14" t="s">
        <v>100</v>
      </c>
      <c r="B69" s="26"/>
      <c r="C69" s="16"/>
      <c r="D69" s="16"/>
      <c r="E69" s="16"/>
      <c r="F69" s="16"/>
      <c r="G69" s="16"/>
      <c r="H69" s="16"/>
      <c r="I69" s="16"/>
      <c r="J69" s="16"/>
      <c r="K69" s="16"/>
      <c r="L69" s="16"/>
      <c r="M69" s="16"/>
    </row>
    <row r="70" spans="1:13" ht="6.6" customHeight="1" x14ac:dyDescent="0.2">
      <c r="A70" s="28"/>
      <c r="B70" s="26"/>
      <c r="C70" s="16"/>
      <c r="D70" s="16"/>
      <c r="E70" s="16"/>
      <c r="F70" s="16"/>
      <c r="G70" s="16"/>
      <c r="H70" s="16"/>
      <c r="I70" s="16"/>
      <c r="J70" s="16"/>
      <c r="K70" s="16"/>
      <c r="L70" s="16"/>
      <c r="M70" s="16"/>
    </row>
    <row r="71" spans="1:13" ht="40.15" customHeight="1" x14ac:dyDescent="0.2">
      <c r="A71" s="238"/>
      <c r="B71" s="238"/>
      <c r="C71" s="5" t="s">
        <v>21</v>
      </c>
      <c r="D71" s="5" t="s">
        <v>133</v>
      </c>
      <c r="E71" s="5" t="s">
        <v>95</v>
      </c>
      <c r="F71" s="5" t="s">
        <v>22</v>
      </c>
      <c r="G71" s="5" t="s">
        <v>23</v>
      </c>
      <c r="H71" s="5" t="s">
        <v>24</v>
      </c>
      <c r="I71" s="269" t="s">
        <v>25</v>
      </c>
      <c r="J71" s="270"/>
      <c r="K71" s="16"/>
      <c r="L71" s="16"/>
      <c r="M71" s="16"/>
    </row>
    <row r="72" spans="1:13" ht="14.45" customHeight="1" x14ac:dyDescent="0.2">
      <c r="A72" s="222" t="s">
        <v>26</v>
      </c>
      <c r="B72" s="224"/>
      <c r="C72" s="29">
        <v>7</v>
      </c>
      <c r="D72" s="57" t="s">
        <v>27</v>
      </c>
      <c r="E72" s="58">
        <v>22587</v>
      </c>
      <c r="F72" s="65">
        <f>E37</f>
        <v>0</v>
      </c>
      <c r="G72" s="59">
        <f>F72*C72</f>
        <v>0</v>
      </c>
      <c r="H72" s="60">
        <f>F72*E72</f>
        <v>0</v>
      </c>
      <c r="I72" s="271">
        <f>E72*G72</f>
        <v>0</v>
      </c>
      <c r="J72" s="272"/>
      <c r="K72" s="16"/>
      <c r="L72" s="16"/>
      <c r="M72" s="16"/>
    </row>
    <row r="73" spans="1:13" ht="6.6" customHeight="1" x14ac:dyDescent="0.2">
      <c r="A73" s="238"/>
      <c r="B73" s="238"/>
      <c r="C73" s="62"/>
      <c r="D73" s="29"/>
      <c r="E73" s="191"/>
      <c r="F73" s="30"/>
      <c r="G73" s="62"/>
      <c r="H73" s="60"/>
      <c r="I73" s="273"/>
      <c r="J73" s="274"/>
      <c r="K73" s="16"/>
      <c r="L73" s="16"/>
      <c r="M73" s="16"/>
    </row>
    <row r="74" spans="1:13" ht="14.45" customHeight="1" x14ac:dyDescent="0.2">
      <c r="A74" s="222" t="s">
        <v>28</v>
      </c>
      <c r="B74" s="224"/>
      <c r="C74" s="29">
        <v>5</v>
      </c>
      <c r="D74" s="29" t="s">
        <v>29</v>
      </c>
      <c r="E74" s="58">
        <v>41253</v>
      </c>
      <c r="F74" s="65">
        <f>O37</f>
        <v>0</v>
      </c>
      <c r="G74" s="59">
        <f>F74*C74</f>
        <v>0</v>
      </c>
      <c r="H74" s="60">
        <f>F74*E74</f>
        <v>0</v>
      </c>
      <c r="I74" s="271">
        <f>E74*G74</f>
        <v>0</v>
      </c>
      <c r="J74" s="272"/>
      <c r="K74" s="16"/>
      <c r="L74" s="16"/>
      <c r="M74" s="16"/>
    </row>
    <row r="75" spans="1:13" ht="6.6" customHeight="1" x14ac:dyDescent="0.2">
      <c r="A75" s="238"/>
      <c r="B75" s="238"/>
      <c r="C75" s="62"/>
      <c r="D75" s="29"/>
      <c r="E75" s="191"/>
      <c r="F75" s="30"/>
      <c r="G75" s="29"/>
      <c r="H75" s="60"/>
      <c r="I75" s="273"/>
      <c r="J75" s="274"/>
      <c r="K75" s="16"/>
      <c r="L75" s="16"/>
      <c r="M75" s="16"/>
    </row>
    <row r="76" spans="1:13" ht="14.45" customHeight="1" x14ac:dyDescent="0.2">
      <c r="A76" s="222" t="s">
        <v>97</v>
      </c>
      <c r="B76" s="224"/>
      <c r="C76" s="29">
        <v>2</v>
      </c>
      <c r="D76" s="29" t="s">
        <v>30</v>
      </c>
      <c r="E76" s="58">
        <v>31066</v>
      </c>
      <c r="F76" s="65">
        <f>E37*0.54</f>
        <v>0</v>
      </c>
      <c r="G76" s="59">
        <f>F76*C76</f>
        <v>0</v>
      </c>
      <c r="H76" s="60">
        <f>F76*E76</f>
        <v>0</v>
      </c>
      <c r="I76" s="271">
        <f>E76*G76</f>
        <v>0</v>
      </c>
      <c r="J76" s="272"/>
      <c r="K76" s="16"/>
      <c r="L76" s="16"/>
      <c r="M76" s="16"/>
    </row>
    <row r="77" spans="1:13" x14ac:dyDescent="0.2">
      <c r="B77" s="16"/>
      <c r="C77" s="16"/>
      <c r="D77" s="16"/>
      <c r="E77" s="16"/>
      <c r="F77" s="16"/>
      <c r="G77" s="16"/>
      <c r="H77" s="16"/>
      <c r="I77" s="16"/>
      <c r="J77" s="16"/>
      <c r="K77" s="16"/>
      <c r="L77" s="16"/>
      <c r="M77" s="16"/>
    </row>
    <row r="78" spans="1:13" x14ac:dyDescent="0.2">
      <c r="A78" s="63" t="s">
        <v>37</v>
      </c>
      <c r="B78" s="16"/>
      <c r="C78" s="16"/>
      <c r="D78" s="16"/>
      <c r="E78" s="16"/>
      <c r="F78" s="16"/>
      <c r="G78" s="16"/>
      <c r="H78" s="16"/>
      <c r="I78" s="16"/>
      <c r="J78" s="16"/>
      <c r="K78" s="16"/>
      <c r="L78" s="16"/>
      <c r="M78" s="16"/>
    </row>
    <row r="79" spans="1:13" x14ac:dyDescent="0.2">
      <c r="A79" s="48" t="s">
        <v>172</v>
      </c>
      <c r="B79" s="9"/>
      <c r="C79" s="9"/>
      <c r="D79" s="9"/>
      <c r="E79" s="9"/>
      <c r="F79" s="9"/>
      <c r="G79" s="9"/>
      <c r="H79" s="9"/>
      <c r="I79" s="9"/>
      <c r="J79" s="9"/>
      <c r="K79" s="9"/>
      <c r="L79" s="9"/>
      <c r="M79" s="16"/>
    </row>
    <row r="80" spans="1:13" x14ac:dyDescent="0.2">
      <c r="A80" s="48" t="s">
        <v>96</v>
      </c>
      <c r="B80" s="9"/>
      <c r="C80" s="9"/>
      <c r="D80" s="9"/>
      <c r="E80" s="9"/>
      <c r="F80" s="9"/>
      <c r="G80" s="9"/>
      <c r="H80" s="9"/>
      <c r="I80" s="9"/>
      <c r="J80" s="9"/>
      <c r="K80" s="9"/>
      <c r="L80" s="9"/>
      <c r="M80" s="16"/>
    </row>
    <row r="81" spans="1:13" x14ac:dyDescent="0.2">
      <c r="A81" s="64"/>
      <c r="B81" s="9"/>
      <c r="C81" s="9"/>
      <c r="D81" s="9"/>
      <c r="E81" s="9"/>
      <c r="F81" s="9"/>
      <c r="G81" s="9"/>
      <c r="H81" s="9"/>
      <c r="I81" s="9"/>
      <c r="J81" s="9"/>
      <c r="K81" s="9"/>
      <c r="L81" s="9"/>
      <c r="M81" s="16"/>
    </row>
    <row r="82" spans="1:13" x14ac:dyDescent="0.2">
      <c r="A82" s="16"/>
      <c r="B82" s="16"/>
      <c r="C82" s="16"/>
      <c r="D82" s="16"/>
      <c r="E82" s="16"/>
      <c r="F82" s="16"/>
      <c r="G82" s="16"/>
      <c r="H82" s="16"/>
      <c r="I82" s="16"/>
      <c r="J82" s="16"/>
      <c r="K82" s="16"/>
      <c r="L82" s="16"/>
      <c r="M82" s="16"/>
    </row>
    <row r="83" spans="1:13" ht="18" x14ac:dyDescent="0.2">
      <c r="A83" s="14" t="s">
        <v>101</v>
      </c>
      <c r="B83" s="16"/>
      <c r="C83" s="16"/>
      <c r="D83" s="16"/>
      <c r="E83" s="16"/>
      <c r="F83" s="16"/>
      <c r="G83" s="16"/>
      <c r="H83" s="16"/>
      <c r="I83" s="16"/>
      <c r="J83" s="16"/>
      <c r="K83" s="16"/>
      <c r="L83" s="16"/>
      <c r="M83" s="16"/>
    </row>
    <row r="84" spans="1:13" ht="10.9" customHeight="1" x14ac:dyDescent="0.2">
      <c r="A84" s="14"/>
      <c r="B84" s="16"/>
      <c r="C84" s="16"/>
      <c r="D84" s="16"/>
      <c r="E84" s="16"/>
      <c r="F84" s="16"/>
      <c r="G84" s="16"/>
      <c r="H84" s="16"/>
      <c r="I84" s="16"/>
      <c r="J84" s="16"/>
      <c r="K84" s="16"/>
      <c r="L84" s="16"/>
      <c r="M84" s="16"/>
    </row>
    <row r="85" spans="1:13" ht="14.45" customHeight="1" x14ac:dyDescent="0.2">
      <c r="A85" s="28" t="s">
        <v>79</v>
      </c>
      <c r="B85" s="16"/>
      <c r="C85" s="16"/>
      <c r="D85" s="16"/>
      <c r="E85" s="16"/>
      <c r="F85" s="16"/>
      <c r="G85" s="16"/>
      <c r="H85" s="16"/>
      <c r="I85" s="16"/>
      <c r="J85" s="16"/>
      <c r="K85" s="16"/>
      <c r="L85" s="16"/>
      <c r="M85" s="16"/>
    </row>
    <row r="86" spans="1:13" ht="6.6" customHeight="1" x14ac:dyDescent="0.2">
      <c r="A86" s="28"/>
      <c r="B86" s="16"/>
      <c r="C86" s="16"/>
      <c r="D86" s="16"/>
      <c r="E86" s="16"/>
      <c r="F86" s="16"/>
      <c r="G86" s="16"/>
      <c r="H86" s="16"/>
      <c r="I86" s="16"/>
      <c r="J86" s="16"/>
      <c r="K86" s="16"/>
      <c r="L86" s="16"/>
      <c r="M86" s="16"/>
    </row>
    <row r="87" spans="1:13" ht="56.45" customHeight="1" x14ac:dyDescent="0.2">
      <c r="A87" s="205"/>
      <c r="B87" s="205"/>
      <c r="C87" s="205"/>
      <c r="D87" s="258" t="s">
        <v>31</v>
      </c>
      <c r="E87" s="259"/>
      <c r="F87" s="7" t="s">
        <v>32</v>
      </c>
      <c r="G87" s="7" t="s">
        <v>33</v>
      </c>
      <c r="H87" s="7" t="s">
        <v>34</v>
      </c>
      <c r="I87" s="7" t="s">
        <v>35</v>
      </c>
      <c r="J87" s="254" t="s">
        <v>25</v>
      </c>
      <c r="K87" s="254"/>
      <c r="L87" s="254"/>
    </row>
    <row r="88" spans="1:13" ht="42.75" customHeight="1" x14ac:dyDescent="0.2">
      <c r="A88" s="242" t="s">
        <v>161</v>
      </c>
      <c r="B88" s="243"/>
      <c r="C88" s="244"/>
      <c r="D88" s="251" t="s">
        <v>153</v>
      </c>
      <c r="E88" s="252"/>
      <c r="F88" s="29">
        <v>35</v>
      </c>
      <c r="G88" s="134">
        <f>E42</f>
        <v>0</v>
      </c>
      <c r="H88" s="168">
        <f>G88/1000*F88</f>
        <v>0</v>
      </c>
      <c r="I88" s="66">
        <v>6621</v>
      </c>
      <c r="J88" s="255">
        <f>I88*H88</f>
        <v>0</v>
      </c>
      <c r="K88" s="255"/>
      <c r="L88" s="255"/>
    </row>
    <row r="89" spans="1:13" ht="14.45" customHeight="1" x14ac:dyDescent="0.2">
      <c r="A89" s="222" t="s">
        <v>155</v>
      </c>
      <c r="B89" s="223"/>
      <c r="C89" s="224"/>
      <c r="D89" s="251" t="s">
        <v>154</v>
      </c>
      <c r="E89" s="261"/>
      <c r="F89" s="29">
        <v>35</v>
      </c>
      <c r="G89" s="134">
        <f>E42</f>
        <v>0</v>
      </c>
      <c r="H89" s="168">
        <f>G89/1000*F89</f>
        <v>0</v>
      </c>
      <c r="I89" s="66">
        <v>6621</v>
      </c>
      <c r="J89" s="255">
        <f>I89*H89</f>
        <v>0</v>
      </c>
      <c r="K89" s="255"/>
      <c r="L89" s="255"/>
    </row>
    <row r="90" spans="1:13" ht="14.45" customHeight="1" x14ac:dyDescent="0.2">
      <c r="A90" s="203" t="s">
        <v>158</v>
      </c>
      <c r="B90" s="203"/>
      <c r="C90" s="203"/>
      <c r="D90" s="204" t="s">
        <v>131</v>
      </c>
      <c r="E90" s="204"/>
      <c r="F90" s="29">
        <v>30</v>
      </c>
      <c r="G90" s="134">
        <f>E42</f>
        <v>0</v>
      </c>
      <c r="H90" s="168">
        <f>G90/1000*F90</f>
        <v>0</v>
      </c>
      <c r="I90" s="66">
        <v>6621</v>
      </c>
      <c r="J90" s="255">
        <f>I90*H90</f>
        <v>0</v>
      </c>
      <c r="K90" s="255"/>
      <c r="L90" s="255"/>
    </row>
    <row r="91" spans="1:13" x14ac:dyDescent="0.2">
      <c r="A91" s="25"/>
      <c r="B91" s="27"/>
      <c r="C91" s="16"/>
      <c r="D91" s="16"/>
      <c r="E91" s="27"/>
      <c r="F91" s="27"/>
      <c r="G91" s="27"/>
      <c r="H91" s="67"/>
      <c r="I91" s="68"/>
      <c r="J91" s="69"/>
      <c r="K91" s="69"/>
      <c r="L91" s="16"/>
    </row>
    <row r="92" spans="1:13" x14ac:dyDescent="0.2">
      <c r="A92" s="234" t="s">
        <v>37</v>
      </c>
      <c r="B92" s="234"/>
      <c r="C92" s="234"/>
      <c r="D92" s="234"/>
      <c r="E92" s="234"/>
      <c r="F92" s="234"/>
      <c r="G92" s="234"/>
      <c r="H92" s="234"/>
      <c r="I92" s="234"/>
      <c r="J92" s="234"/>
      <c r="K92" s="234"/>
      <c r="L92" s="234"/>
      <c r="M92" s="234"/>
    </row>
    <row r="93" spans="1:13" x14ac:dyDescent="0.2">
      <c r="A93" s="48" t="s">
        <v>173</v>
      </c>
      <c r="B93" s="48"/>
      <c r="C93" s="48"/>
      <c r="D93" s="48"/>
      <c r="E93" s="48"/>
      <c r="F93" s="48"/>
      <c r="G93" s="48"/>
      <c r="H93" s="48"/>
      <c r="I93" s="48"/>
      <c r="J93" s="48"/>
      <c r="K93" s="48"/>
      <c r="L93" s="48"/>
      <c r="M93" s="9"/>
    </row>
    <row r="94" spans="1:13" x14ac:dyDescent="0.2">
      <c r="A94" s="48" t="s">
        <v>80</v>
      </c>
      <c r="B94" s="16"/>
      <c r="C94" s="16"/>
      <c r="D94" s="16"/>
      <c r="E94" s="16"/>
      <c r="F94" s="27"/>
      <c r="G94" s="27"/>
      <c r="H94" s="27"/>
      <c r="I94" s="68"/>
      <c r="J94" s="69"/>
      <c r="K94" s="69"/>
      <c r="L94" s="16"/>
      <c r="M94" s="16"/>
    </row>
    <row r="95" spans="1:13" x14ac:dyDescent="0.2">
      <c r="B95" s="16"/>
      <c r="C95" s="16"/>
      <c r="D95" s="16"/>
      <c r="E95" s="70"/>
      <c r="F95" s="27"/>
      <c r="G95" s="16"/>
      <c r="H95" s="27"/>
      <c r="I95" s="71"/>
      <c r="J95" s="72"/>
      <c r="K95" s="72"/>
      <c r="L95" s="16"/>
      <c r="M95" s="16"/>
    </row>
    <row r="96" spans="1:13" x14ac:dyDescent="0.2">
      <c r="B96" s="16"/>
      <c r="C96" s="16"/>
      <c r="D96" s="16"/>
      <c r="E96" s="16"/>
      <c r="F96" s="16"/>
      <c r="G96" s="16"/>
    </row>
    <row r="97" spans="1:14" x14ac:dyDescent="0.2">
      <c r="A97" s="16"/>
      <c r="B97" s="16"/>
      <c r="C97" s="16"/>
      <c r="D97" s="27"/>
      <c r="E97" s="27"/>
      <c r="F97" s="31"/>
      <c r="G97" s="16"/>
      <c r="I97" s="16"/>
    </row>
    <row r="98" spans="1:14" x14ac:dyDescent="0.2">
      <c r="B98" s="16"/>
      <c r="C98" s="16"/>
      <c r="D98" s="27"/>
      <c r="E98" s="68"/>
      <c r="F98" s="69"/>
      <c r="G98" s="16"/>
      <c r="I98" s="16"/>
      <c r="J98" s="37" t="s">
        <v>17</v>
      </c>
      <c r="K98" s="37"/>
      <c r="L98" s="54">
        <f>L29</f>
        <v>0</v>
      </c>
      <c r="M98" s="16"/>
      <c r="N98" s="16"/>
    </row>
    <row r="99" spans="1:14" x14ac:dyDescent="0.2">
      <c r="B99" s="16"/>
      <c r="C99" s="16"/>
      <c r="D99" s="16"/>
      <c r="E99" s="16"/>
      <c r="F99" s="16"/>
      <c r="G99" s="16"/>
      <c r="H99" s="16"/>
      <c r="I99" s="16"/>
      <c r="J99" s="39" t="s">
        <v>18</v>
      </c>
      <c r="K99" s="39"/>
      <c r="L99" s="188">
        <f>L30</f>
        <v>0</v>
      </c>
      <c r="M99" s="16"/>
      <c r="N99" s="41" t="s">
        <v>150</v>
      </c>
    </row>
    <row r="100" spans="1:14" x14ac:dyDescent="0.2">
      <c r="B100" s="16"/>
      <c r="C100" s="16"/>
      <c r="D100" s="16"/>
      <c r="E100" s="16"/>
      <c r="F100" s="16"/>
      <c r="G100" s="16"/>
      <c r="H100" s="16"/>
      <c r="I100" s="16"/>
    </row>
    <row r="101" spans="1:14" ht="18" x14ac:dyDescent="0.2">
      <c r="A101" s="14" t="s">
        <v>102</v>
      </c>
      <c r="B101" s="16"/>
      <c r="C101" s="16"/>
      <c r="D101" s="16"/>
      <c r="E101" s="16"/>
      <c r="F101" s="16"/>
      <c r="G101" s="16"/>
      <c r="H101" s="16"/>
      <c r="I101" s="16"/>
      <c r="J101" s="16"/>
      <c r="K101" s="16"/>
      <c r="L101" s="16"/>
      <c r="M101" s="16"/>
    </row>
    <row r="102" spans="1:14" ht="10.15" customHeight="1" x14ac:dyDescent="0.2">
      <c r="A102" s="28"/>
      <c r="B102" s="16"/>
      <c r="C102" s="256"/>
      <c r="D102" s="256"/>
      <c r="E102" s="16"/>
      <c r="F102" s="16"/>
      <c r="G102" s="16"/>
      <c r="H102" s="16"/>
      <c r="I102" s="256"/>
      <c r="J102" s="256"/>
      <c r="K102" s="99"/>
      <c r="L102" s="16"/>
      <c r="M102" s="16"/>
    </row>
    <row r="103" spans="1:14" ht="17.45" customHeight="1" x14ac:dyDescent="0.2">
      <c r="A103" s="260" t="s">
        <v>38</v>
      </c>
      <c r="B103" s="260"/>
      <c r="C103" s="260"/>
      <c r="D103" s="260"/>
      <c r="E103" s="170"/>
      <c r="F103" s="171"/>
      <c r="G103" s="73" t="s">
        <v>37</v>
      </c>
      <c r="H103" s="16"/>
      <c r="I103" s="16"/>
      <c r="J103" s="16"/>
      <c r="K103" s="16"/>
      <c r="L103" s="16"/>
      <c r="M103" s="16"/>
    </row>
    <row r="104" spans="1:14" ht="17.45" customHeight="1" x14ac:dyDescent="0.2">
      <c r="A104" s="245"/>
      <c r="B104" s="246"/>
      <c r="C104" s="235" t="s">
        <v>137</v>
      </c>
      <c r="D104" s="235" t="s">
        <v>33</v>
      </c>
      <c r="E104" s="253" t="s">
        <v>35</v>
      </c>
      <c r="F104" s="257" t="s">
        <v>36</v>
      </c>
      <c r="G104" s="228" t="s">
        <v>49</v>
      </c>
      <c r="H104" s="229"/>
      <c r="I104" s="229"/>
      <c r="J104" s="229"/>
      <c r="K104" s="229"/>
      <c r="L104" s="229"/>
      <c r="M104" s="229"/>
      <c r="N104" s="229"/>
    </row>
    <row r="105" spans="1:14" ht="17.45" customHeight="1" x14ac:dyDescent="0.2">
      <c r="A105" s="247"/>
      <c r="B105" s="248"/>
      <c r="C105" s="236"/>
      <c r="D105" s="236"/>
      <c r="E105" s="253"/>
      <c r="F105" s="257"/>
      <c r="G105" s="228"/>
      <c r="H105" s="229"/>
      <c r="I105" s="229"/>
      <c r="J105" s="229"/>
      <c r="K105" s="229"/>
      <c r="L105" s="229"/>
      <c r="M105" s="229"/>
      <c r="N105" s="229"/>
    </row>
    <row r="106" spans="1:14" ht="17.45" customHeight="1" x14ac:dyDescent="0.2">
      <c r="A106" s="249"/>
      <c r="B106" s="250"/>
      <c r="C106" s="237"/>
      <c r="D106" s="237"/>
      <c r="E106" s="253"/>
      <c r="F106" s="257"/>
      <c r="G106" s="228" t="s">
        <v>80</v>
      </c>
      <c r="H106" s="229"/>
      <c r="I106" s="229"/>
      <c r="J106" s="229"/>
      <c r="K106" s="229"/>
      <c r="L106" s="229"/>
      <c r="M106" s="229"/>
      <c r="N106" s="229"/>
    </row>
    <row r="107" spans="1:14" ht="14.45" customHeight="1" x14ac:dyDescent="0.2">
      <c r="A107" s="227" t="s">
        <v>39</v>
      </c>
      <c r="B107" s="227"/>
      <c r="C107" s="96">
        <v>60529</v>
      </c>
      <c r="D107" s="29"/>
      <c r="E107" s="58"/>
      <c r="F107" s="61"/>
      <c r="G107" s="228"/>
      <c r="H107" s="229"/>
      <c r="I107" s="229"/>
      <c r="J107" s="229"/>
      <c r="K107" s="229"/>
      <c r="L107" s="229"/>
      <c r="M107" s="229"/>
      <c r="N107" s="229"/>
    </row>
    <row r="108" spans="1:14" ht="14.45" customHeight="1" x14ac:dyDescent="0.2">
      <c r="A108" s="203" t="s">
        <v>40</v>
      </c>
      <c r="B108" s="203"/>
      <c r="C108" s="96">
        <v>152409</v>
      </c>
      <c r="D108" s="29"/>
      <c r="E108" s="58"/>
      <c r="F108" s="61"/>
      <c r="G108" s="228" t="s">
        <v>81</v>
      </c>
      <c r="H108" s="229"/>
      <c r="I108" s="229"/>
      <c r="J108" s="229"/>
      <c r="K108" s="229"/>
      <c r="L108" s="229"/>
      <c r="M108" s="229"/>
      <c r="N108" s="229"/>
    </row>
    <row r="109" spans="1:14" ht="14.45" customHeight="1" x14ac:dyDescent="0.2">
      <c r="A109" s="227" t="s">
        <v>41</v>
      </c>
      <c r="B109" s="227"/>
      <c r="C109" s="96">
        <v>115818</v>
      </c>
      <c r="D109" s="29"/>
      <c r="E109" s="58"/>
      <c r="F109" s="61"/>
      <c r="G109" s="228"/>
      <c r="H109" s="229"/>
      <c r="I109" s="229"/>
      <c r="J109" s="229"/>
      <c r="K109" s="229"/>
      <c r="L109" s="229"/>
      <c r="M109" s="229"/>
      <c r="N109" s="229"/>
    </row>
    <row r="110" spans="1:14" ht="14.45" customHeight="1" x14ac:dyDescent="0.2">
      <c r="A110" s="203" t="s">
        <v>42</v>
      </c>
      <c r="B110" s="203"/>
      <c r="C110" s="96">
        <v>100891</v>
      </c>
      <c r="D110" s="29"/>
      <c r="E110" s="58"/>
      <c r="F110" s="61"/>
      <c r="G110" s="233" t="s">
        <v>43</v>
      </c>
      <c r="H110" s="233"/>
      <c r="I110" s="233"/>
      <c r="J110" s="233"/>
      <c r="K110" s="233"/>
      <c r="L110" s="233"/>
      <c r="M110" s="233"/>
      <c r="N110" s="233"/>
    </row>
    <row r="111" spans="1:14" ht="17.45" customHeight="1" x14ac:dyDescent="0.2">
      <c r="A111" s="219" t="s">
        <v>14</v>
      </c>
      <c r="B111" s="219"/>
      <c r="C111" s="172">
        <f>SUM(C107:C110)</f>
        <v>429647</v>
      </c>
      <c r="D111" s="45">
        <f>+E42</f>
        <v>0</v>
      </c>
      <c r="E111" s="133">
        <v>19</v>
      </c>
      <c r="F111" s="61">
        <f>+E111*D111</f>
        <v>0</v>
      </c>
      <c r="G111" s="233"/>
      <c r="H111" s="233"/>
      <c r="I111" s="233"/>
      <c r="J111" s="233"/>
      <c r="K111" s="233"/>
      <c r="L111" s="233"/>
      <c r="M111" s="233"/>
      <c r="N111" s="233"/>
    </row>
    <row r="112" spans="1:14" ht="12.6" customHeight="1" x14ac:dyDescent="0.2">
      <c r="A112" s="16"/>
      <c r="B112" s="27"/>
      <c r="C112" s="27"/>
      <c r="D112" s="27"/>
      <c r="E112" s="27"/>
      <c r="F112" s="74"/>
      <c r="G112" s="233"/>
      <c r="H112" s="233"/>
      <c r="I112" s="233"/>
      <c r="J112" s="233"/>
      <c r="K112" s="233"/>
      <c r="L112" s="233"/>
      <c r="M112" s="233"/>
      <c r="N112" s="233"/>
    </row>
    <row r="113" spans="1:14" x14ac:dyDescent="0.2">
      <c r="G113" s="8"/>
      <c r="H113" s="232" t="s">
        <v>138</v>
      </c>
      <c r="I113" s="232"/>
      <c r="J113" s="232"/>
      <c r="K113" s="232"/>
      <c r="L113" s="232"/>
      <c r="M113" s="232"/>
      <c r="N113" s="232"/>
    </row>
    <row r="114" spans="1:14" ht="14.45" customHeight="1" x14ac:dyDescent="0.2">
      <c r="A114" s="77" t="s">
        <v>44</v>
      </c>
      <c r="B114" s="16"/>
      <c r="C114" s="70"/>
      <c r="D114" s="27"/>
      <c r="E114" s="27"/>
      <c r="F114" s="74"/>
      <c r="G114" s="8"/>
      <c r="H114" s="232"/>
      <c r="I114" s="232"/>
      <c r="J114" s="232"/>
      <c r="K114" s="232"/>
      <c r="L114" s="232"/>
      <c r="M114" s="232"/>
      <c r="N114" s="232"/>
    </row>
    <row r="115" spans="1:14" ht="14.45" customHeight="1" thickBot="1" x14ac:dyDescent="0.25">
      <c r="A115" s="203" t="s">
        <v>50</v>
      </c>
      <c r="B115" s="203"/>
      <c r="C115" s="203"/>
      <c r="D115" s="203"/>
      <c r="E115" s="203"/>
      <c r="F115" s="95">
        <v>4000000</v>
      </c>
      <c r="G115" s="75"/>
      <c r="H115" s="3"/>
      <c r="I115" s="3"/>
      <c r="J115" s="3"/>
      <c r="K115" s="3"/>
      <c r="L115" s="3"/>
      <c r="M115" s="3"/>
      <c r="N115" s="3"/>
    </row>
    <row r="116" spans="1:14" ht="14.45" customHeight="1" x14ac:dyDescent="0.2">
      <c r="A116" s="203" t="s">
        <v>45</v>
      </c>
      <c r="B116" s="203"/>
      <c r="C116" s="203"/>
      <c r="D116" s="203"/>
      <c r="E116" s="203"/>
      <c r="F116" s="97">
        <v>400000</v>
      </c>
      <c r="G116" s="75"/>
      <c r="H116" s="318" t="s">
        <v>46</v>
      </c>
      <c r="I116" s="319"/>
      <c r="J116" s="319"/>
      <c r="K116" s="319"/>
      <c r="L116" s="319"/>
      <c r="M116" s="319"/>
      <c r="N116" s="320"/>
    </row>
    <row r="117" spans="1:14" ht="14.45" customHeight="1" x14ac:dyDescent="0.2">
      <c r="A117" s="203" t="s">
        <v>51</v>
      </c>
      <c r="B117" s="203"/>
      <c r="C117" s="203"/>
      <c r="D117" s="203"/>
      <c r="E117" s="203"/>
      <c r="F117" s="95">
        <v>1000000</v>
      </c>
      <c r="G117" s="75"/>
      <c r="H117" s="321"/>
      <c r="I117" s="322"/>
      <c r="J117" s="322"/>
      <c r="K117" s="322"/>
      <c r="L117" s="322"/>
      <c r="M117" s="322"/>
      <c r="N117" s="323"/>
    </row>
    <row r="118" spans="1:14" ht="14.45" customHeight="1" x14ac:dyDescent="0.2">
      <c r="A118" s="203" t="s">
        <v>47</v>
      </c>
      <c r="B118" s="203"/>
      <c r="C118" s="203"/>
      <c r="D118" s="203"/>
      <c r="E118" s="203"/>
      <c r="F118" s="97">
        <v>80000</v>
      </c>
      <c r="G118" s="75"/>
      <c r="H118" s="321"/>
      <c r="I118" s="322"/>
      <c r="J118" s="322"/>
      <c r="K118" s="322"/>
      <c r="L118" s="322"/>
      <c r="M118" s="322"/>
      <c r="N118" s="323"/>
    </row>
    <row r="119" spans="1:14" ht="14.45" customHeight="1" x14ac:dyDescent="0.2">
      <c r="A119" s="227" t="s">
        <v>48</v>
      </c>
      <c r="B119" s="227"/>
      <c r="C119" s="227"/>
      <c r="D119" s="227"/>
      <c r="E119" s="227"/>
      <c r="F119" s="97">
        <v>50000</v>
      </c>
      <c r="G119" s="16"/>
      <c r="H119" s="321"/>
      <c r="I119" s="322"/>
      <c r="J119" s="322"/>
      <c r="K119" s="322"/>
      <c r="L119" s="322"/>
      <c r="M119" s="322"/>
      <c r="N119" s="323"/>
    </row>
    <row r="120" spans="1:14" s="16" customFormat="1" ht="14.45" customHeight="1" thickBot="1" x14ac:dyDescent="0.25">
      <c r="A120" s="219" t="s">
        <v>25</v>
      </c>
      <c r="B120" s="219"/>
      <c r="C120" s="219"/>
      <c r="D120" s="219"/>
      <c r="E120" s="219"/>
      <c r="F120" s="190">
        <f>SUM(F115:F119)</f>
        <v>5530000</v>
      </c>
      <c r="H120" s="324"/>
      <c r="I120" s="325"/>
      <c r="J120" s="325"/>
      <c r="K120" s="325"/>
      <c r="L120" s="325"/>
      <c r="M120" s="325"/>
      <c r="N120" s="326"/>
    </row>
    <row r="121" spans="1:14" s="16" customFormat="1" ht="13.15" customHeight="1" x14ac:dyDescent="0.2">
      <c r="A121" s="28"/>
    </row>
    <row r="122" spans="1:14" s="16" customFormat="1" x14ac:dyDescent="0.2">
      <c r="A122" s="28"/>
      <c r="H122" s="2"/>
      <c r="I122" s="2"/>
      <c r="J122" s="2"/>
      <c r="K122" s="2"/>
      <c r="L122" s="2"/>
      <c r="M122" s="2"/>
      <c r="N122" s="2"/>
    </row>
    <row r="123" spans="1:14" s="16" customFormat="1" x14ac:dyDescent="0.2">
      <c r="A123" s="18"/>
      <c r="M123" s="3"/>
      <c r="N123" s="3"/>
    </row>
    <row r="124" spans="1:14" s="113" customFormat="1" ht="18" customHeight="1" x14ac:dyDescent="0.25">
      <c r="A124" s="135" t="s">
        <v>132</v>
      </c>
      <c r="B124" s="135"/>
      <c r="C124" s="136"/>
      <c r="L124" s="137"/>
      <c r="M124" s="138"/>
    </row>
    <row r="125" spans="1:14" s="113" customFormat="1" ht="10.15" customHeight="1" x14ac:dyDescent="0.25">
      <c r="A125" s="135"/>
      <c r="B125" s="135"/>
      <c r="C125" s="136"/>
      <c r="L125" s="137"/>
      <c r="M125" s="138"/>
    </row>
    <row r="126" spans="1:14" s="113" customFormat="1" ht="14.45" customHeight="1" x14ac:dyDescent="0.2">
      <c r="A126" s="217" t="s">
        <v>139</v>
      </c>
      <c r="B126" s="217"/>
      <c r="C126" s="217"/>
      <c r="D126" s="217"/>
      <c r="E126" s="217"/>
      <c r="F126" s="175">
        <f>E43</f>
        <v>0</v>
      </c>
      <c r="G126" s="139"/>
      <c r="H126" s="139"/>
    </row>
    <row r="127" spans="1:14" s="113" customFormat="1" ht="14.45" customHeight="1" x14ac:dyDescent="0.2">
      <c r="A127" s="217" t="s">
        <v>98</v>
      </c>
      <c r="B127" s="217"/>
      <c r="C127" s="217"/>
      <c r="D127" s="217"/>
      <c r="E127" s="217"/>
      <c r="F127" s="176">
        <v>100</v>
      </c>
      <c r="G127" s="139"/>
      <c r="H127" s="139"/>
    </row>
    <row r="128" spans="1:14" s="142" customFormat="1" ht="14.45" customHeight="1" x14ac:dyDescent="0.2">
      <c r="A128" s="217" t="s">
        <v>99</v>
      </c>
      <c r="B128" s="217"/>
      <c r="C128" s="217"/>
      <c r="D128" s="217"/>
      <c r="E128" s="217"/>
      <c r="F128" s="177">
        <f>F126*F127</f>
        <v>0</v>
      </c>
      <c r="G128" s="139"/>
      <c r="H128" s="139"/>
      <c r="I128" s="113"/>
      <c r="J128" s="140"/>
      <c r="K128" s="140"/>
      <c r="L128" s="143"/>
      <c r="M128" s="141"/>
      <c r="N128" s="113"/>
    </row>
    <row r="129" spans="1:14" s="142" customFormat="1" ht="14.45" customHeight="1" x14ac:dyDescent="0.2">
      <c r="A129" s="144"/>
      <c r="B129" s="144"/>
      <c r="C129" s="144"/>
      <c r="D129" s="144"/>
      <c r="E129" s="144"/>
      <c r="F129" s="145"/>
      <c r="G129" s="139"/>
      <c r="H129" s="139"/>
      <c r="I129" s="113"/>
      <c r="J129" s="37" t="s">
        <v>17</v>
      </c>
      <c r="K129" s="37"/>
      <c r="L129" s="54">
        <f>L29</f>
        <v>0</v>
      </c>
      <c r="M129" s="16"/>
      <c r="N129" s="16"/>
    </row>
    <row r="130" spans="1:14" s="142" customFormat="1" ht="14.45" customHeight="1" x14ac:dyDescent="0.2">
      <c r="A130" s="144"/>
      <c r="B130" s="144"/>
      <c r="C130" s="144"/>
      <c r="D130" s="144"/>
      <c r="E130" s="144"/>
      <c r="F130" s="145"/>
      <c r="G130" s="139"/>
      <c r="H130" s="139"/>
      <c r="I130" s="113"/>
      <c r="J130" s="39" t="s">
        <v>18</v>
      </c>
      <c r="K130" s="39"/>
      <c r="L130" s="188">
        <f>L30</f>
        <v>0</v>
      </c>
      <c r="M130" s="16"/>
      <c r="N130" s="41" t="s">
        <v>149</v>
      </c>
    </row>
    <row r="131" spans="1:14" x14ac:dyDescent="0.2">
      <c r="A131" s="16"/>
      <c r="B131" s="27"/>
      <c r="G131" s="76"/>
      <c r="I131" s="16"/>
    </row>
    <row r="132" spans="1:14" x14ac:dyDescent="0.2">
      <c r="A132" s="16"/>
      <c r="B132" s="16"/>
      <c r="G132" s="76"/>
      <c r="I132" s="16"/>
    </row>
    <row r="136" spans="1:14" x14ac:dyDescent="0.2">
      <c r="A136" s="28"/>
      <c r="B136" s="16"/>
      <c r="C136" s="16"/>
      <c r="D136" s="16"/>
      <c r="E136" s="16"/>
      <c r="F136" s="16"/>
      <c r="G136" s="16"/>
      <c r="H136" s="3"/>
      <c r="I136" s="3"/>
      <c r="J136" s="3"/>
      <c r="K136" s="3"/>
      <c r="L136" s="3"/>
    </row>
    <row r="137" spans="1:14" ht="18" hidden="1" x14ac:dyDescent="0.2">
      <c r="A137" s="14" t="s">
        <v>103</v>
      </c>
      <c r="B137" s="28"/>
      <c r="C137" s="28"/>
      <c r="D137" s="28"/>
      <c r="E137" s="28"/>
      <c r="F137" s="16"/>
      <c r="G137" s="16"/>
      <c r="H137" s="3"/>
      <c r="I137" s="3"/>
      <c r="J137" s="3"/>
      <c r="K137" s="3"/>
      <c r="L137" s="3"/>
    </row>
    <row r="138" spans="1:14" ht="10.15" hidden="1" customHeight="1" x14ac:dyDescent="0.2">
      <c r="A138" s="77"/>
      <c r="B138" s="77"/>
      <c r="C138" s="77"/>
      <c r="D138" s="77"/>
      <c r="E138" s="77"/>
      <c r="F138" s="16"/>
      <c r="G138" s="16"/>
      <c r="H138" s="3"/>
      <c r="I138" s="3"/>
      <c r="J138" s="3"/>
      <c r="K138" s="3"/>
      <c r="L138" s="3"/>
    </row>
    <row r="139" spans="1:14" ht="14.45" hidden="1" customHeight="1" x14ac:dyDescent="0.2">
      <c r="A139" s="28" t="s">
        <v>56</v>
      </c>
      <c r="B139" s="28"/>
      <c r="C139" s="16"/>
      <c r="D139" s="16"/>
      <c r="E139" s="16"/>
      <c r="F139" s="16"/>
      <c r="G139" s="16"/>
      <c r="H139" s="3"/>
      <c r="I139" s="3"/>
      <c r="J139" s="3"/>
      <c r="K139" s="3"/>
      <c r="L139" s="3"/>
    </row>
    <row r="140" spans="1:14" hidden="1" x14ac:dyDescent="0.2">
      <c r="A140" s="28"/>
      <c r="B140" s="16"/>
      <c r="C140" s="16"/>
      <c r="D140" s="16"/>
      <c r="E140" s="16"/>
      <c r="F140" s="16"/>
      <c r="G140" s="16"/>
      <c r="H140" s="3"/>
      <c r="I140" s="3"/>
      <c r="J140" s="3"/>
      <c r="K140" s="3"/>
      <c r="L140" s="3"/>
    </row>
    <row r="141" spans="1:14" ht="14.45" hidden="1" customHeight="1" x14ac:dyDescent="0.2">
      <c r="B141" s="222" t="s">
        <v>53</v>
      </c>
      <c r="C141" s="223"/>
      <c r="D141" s="224"/>
      <c r="E141" s="94"/>
      <c r="G141" s="81" t="s">
        <v>70</v>
      </c>
    </row>
    <row r="142" spans="1:14" s="80" customFormat="1" ht="14.45" hidden="1" customHeight="1" x14ac:dyDescent="0.2">
      <c r="A142" s="78"/>
      <c r="B142" s="221" t="s">
        <v>52</v>
      </c>
      <c r="C142" s="221"/>
      <c r="D142" s="221"/>
      <c r="E142" s="94"/>
      <c r="F142" s="79"/>
      <c r="G142" s="81" t="s">
        <v>143</v>
      </c>
      <c r="J142" s="12"/>
      <c r="K142" s="12"/>
      <c r="L142" s="12"/>
      <c r="M142" s="13"/>
    </row>
    <row r="143" spans="1:14" s="80" customFormat="1" ht="14.45" hidden="1" customHeight="1" x14ac:dyDescent="0.2">
      <c r="A143" s="78"/>
      <c r="B143" s="220" t="s">
        <v>54</v>
      </c>
      <c r="C143" s="220"/>
      <c r="D143" s="220"/>
      <c r="E143" s="10">
        <f>E142-E141</f>
        <v>0</v>
      </c>
      <c r="F143" s="79"/>
      <c r="G143" s="81" t="s">
        <v>72</v>
      </c>
      <c r="J143" s="12"/>
      <c r="K143" s="12"/>
      <c r="L143" s="12"/>
      <c r="M143" s="13"/>
    </row>
    <row r="144" spans="1:14" hidden="1" x14ac:dyDescent="0.2">
      <c r="A144" s="28"/>
      <c r="B144" s="16"/>
      <c r="C144" s="16"/>
      <c r="D144" s="16"/>
      <c r="E144" s="16"/>
      <c r="F144" s="16"/>
      <c r="G144" s="16"/>
      <c r="H144" s="3"/>
      <c r="I144" s="3"/>
      <c r="J144" s="3"/>
      <c r="K144" s="3"/>
      <c r="L144" s="3"/>
    </row>
    <row r="145" spans="1:13" ht="16.899999999999999" hidden="1" customHeight="1" x14ac:dyDescent="0.2">
      <c r="A145" s="214" t="s">
        <v>69</v>
      </c>
      <c r="B145" s="215"/>
      <c r="C145" s="215"/>
      <c r="D145" s="216"/>
      <c r="E145" s="327">
        <f>E143*800</f>
        <v>0</v>
      </c>
      <c r="F145" s="327"/>
      <c r="G145" s="81"/>
      <c r="I145" s="3"/>
      <c r="J145" s="3"/>
      <c r="K145" s="3"/>
      <c r="L145" s="3"/>
    </row>
    <row r="146" spans="1:13" ht="16.899999999999999" hidden="1" customHeight="1" x14ac:dyDescent="0.2">
      <c r="A146" s="218" t="s">
        <v>71</v>
      </c>
      <c r="B146" s="218"/>
      <c r="C146" s="218"/>
      <c r="D146" s="218"/>
      <c r="E146" s="327">
        <f>(E33-E143)*400</f>
        <v>0</v>
      </c>
      <c r="F146" s="327"/>
      <c r="G146" s="81"/>
      <c r="I146" s="3"/>
      <c r="J146" s="3"/>
      <c r="K146" s="3"/>
      <c r="L146" s="3"/>
    </row>
    <row r="147" spans="1:13" ht="15" hidden="1" x14ac:dyDescent="0.2">
      <c r="G147" s="81"/>
      <c r="H147" s="3"/>
      <c r="I147" s="3"/>
      <c r="J147" s="3"/>
      <c r="K147" s="3"/>
      <c r="L147" s="3"/>
    </row>
    <row r="148" spans="1:13" ht="14.45" hidden="1" customHeight="1" x14ac:dyDescent="0.2">
      <c r="B148" s="211" t="s">
        <v>63</v>
      </c>
      <c r="C148" s="212"/>
      <c r="D148" s="213"/>
      <c r="E148" s="225">
        <v>0</v>
      </c>
      <c r="F148" s="226"/>
      <c r="L148" s="16"/>
    </row>
    <row r="149" spans="1:13" hidden="1" x14ac:dyDescent="0.2"/>
    <row r="150" spans="1:13" hidden="1" x14ac:dyDescent="0.2"/>
    <row r="151" spans="1:13" ht="14.45" hidden="1" customHeight="1" x14ac:dyDescent="0.2">
      <c r="A151" s="28" t="s">
        <v>57</v>
      </c>
    </row>
    <row r="152" spans="1:13" hidden="1" x14ac:dyDescent="0.2"/>
    <row r="153" spans="1:13" ht="42" hidden="1" customHeight="1" x14ac:dyDescent="0.2">
      <c r="A153" s="209"/>
      <c r="B153" s="210"/>
      <c r="C153" s="5" t="s">
        <v>141</v>
      </c>
      <c r="D153" s="6" t="s">
        <v>8</v>
      </c>
      <c r="E153" s="11" t="s">
        <v>73</v>
      </c>
      <c r="F153" s="5" t="s">
        <v>62</v>
      </c>
      <c r="G153" s="208" t="s">
        <v>83</v>
      </c>
      <c r="H153" s="208"/>
      <c r="I153" s="206" t="s">
        <v>82</v>
      </c>
      <c r="J153" s="207"/>
      <c r="K153" s="205" t="s">
        <v>25</v>
      </c>
      <c r="L153" s="205"/>
      <c r="M153" s="108"/>
    </row>
    <row r="154" spans="1:13" ht="14.45" hidden="1" customHeight="1" x14ac:dyDescent="0.2">
      <c r="A154" s="222" t="s">
        <v>58</v>
      </c>
      <c r="B154" s="224"/>
      <c r="C154" s="184"/>
      <c r="D154" s="82">
        <v>21</v>
      </c>
      <c r="E154" s="127">
        <f>(C154/D154)</f>
        <v>0</v>
      </c>
      <c r="F154" s="184"/>
      <c r="G154" s="310">
        <f>(E154-F154)*400</f>
        <v>0</v>
      </c>
      <c r="H154" s="310"/>
      <c r="I154" s="310">
        <f>F154*800</f>
        <v>0</v>
      </c>
      <c r="J154" s="310"/>
      <c r="K154" s="268">
        <f>(G154+I154)</f>
        <v>0</v>
      </c>
      <c r="L154" s="268"/>
      <c r="M154" s="109"/>
    </row>
    <row r="155" spans="1:13" ht="14.45" hidden="1" customHeight="1" x14ac:dyDescent="0.2">
      <c r="A155" s="222" t="s">
        <v>59</v>
      </c>
      <c r="B155" s="224"/>
      <c r="C155" s="184"/>
      <c r="D155" s="82">
        <v>37</v>
      </c>
      <c r="E155" s="127">
        <f>(C155/D155)</f>
        <v>0</v>
      </c>
      <c r="F155" s="184"/>
      <c r="G155" s="310">
        <f>(E155-F155)*400</f>
        <v>0</v>
      </c>
      <c r="H155" s="310"/>
      <c r="I155" s="310">
        <f>F155*800</f>
        <v>0</v>
      </c>
      <c r="J155" s="310"/>
      <c r="K155" s="268">
        <f>(G155+I155)</f>
        <v>0</v>
      </c>
      <c r="L155" s="268"/>
      <c r="M155" s="109"/>
    </row>
    <row r="156" spans="1:13" ht="14.45" hidden="1" customHeight="1" x14ac:dyDescent="0.2">
      <c r="A156" s="203" t="s">
        <v>60</v>
      </c>
      <c r="B156" s="203"/>
      <c r="C156" s="184"/>
      <c r="D156" s="82">
        <v>35</v>
      </c>
      <c r="E156" s="127">
        <f>(C156/D156)</f>
        <v>0</v>
      </c>
      <c r="F156" s="184"/>
      <c r="G156" s="310">
        <f>(E156-F156)*400</f>
        <v>0</v>
      </c>
      <c r="H156" s="310"/>
      <c r="I156" s="310">
        <f>F156*800</f>
        <v>0</v>
      </c>
      <c r="J156" s="310"/>
      <c r="K156" s="268">
        <f>(G156+I156)</f>
        <v>0</v>
      </c>
      <c r="L156" s="268"/>
      <c r="M156" s="109"/>
    </row>
    <row r="157" spans="1:13" ht="14.45" hidden="1" customHeight="1" x14ac:dyDescent="0.2">
      <c r="A157" s="203" t="s">
        <v>61</v>
      </c>
      <c r="B157" s="203"/>
      <c r="C157" s="184"/>
      <c r="D157" s="82">
        <v>47</v>
      </c>
      <c r="E157" s="127">
        <f>(C157/D157)</f>
        <v>0</v>
      </c>
      <c r="F157" s="184"/>
      <c r="G157" s="310">
        <f>(E157-F157)*400</f>
        <v>0</v>
      </c>
      <c r="H157" s="310"/>
      <c r="I157" s="310">
        <f>F157*800</f>
        <v>0</v>
      </c>
      <c r="J157" s="310"/>
      <c r="K157" s="268">
        <f>(G157+I157)</f>
        <v>0</v>
      </c>
      <c r="L157" s="268"/>
      <c r="M157" s="109"/>
    </row>
    <row r="158" spans="1:13" ht="6" hidden="1" customHeight="1" x14ac:dyDescent="0.2">
      <c r="C158" s="83"/>
      <c r="D158" s="83"/>
      <c r="E158" s="83"/>
      <c r="G158" s="84"/>
      <c r="H158" s="84"/>
      <c r="I158" s="85"/>
    </row>
    <row r="159" spans="1:13" ht="14.45" hidden="1" customHeight="1" x14ac:dyDescent="0.2">
      <c r="B159" s="129" t="s">
        <v>14</v>
      </c>
      <c r="C159" s="185">
        <f>SUM(C154:C157)</f>
        <v>0</v>
      </c>
      <c r="D159" s="186"/>
      <c r="E159" s="187">
        <f>SUM(E154:E157)</f>
        <v>0</v>
      </c>
      <c r="F159" s="185">
        <f>SUM(F154:F157)</f>
        <v>0</v>
      </c>
      <c r="G159" s="317" t="s">
        <v>64</v>
      </c>
      <c r="H159" s="317"/>
      <c r="I159" s="317"/>
      <c r="J159" s="317"/>
      <c r="K159" s="225">
        <f>SUM(K154:K157)</f>
        <v>0</v>
      </c>
      <c r="L159" s="226"/>
    </row>
    <row r="160" spans="1:13" hidden="1" x14ac:dyDescent="0.2">
      <c r="C160" s="86"/>
      <c r="D160" s="86"/>
      <c r="E160" s="86"/>
      <c r="F160" s="87"/>
      <c r="G160" s="87"/>
      <c r="H160" s="87"/>
      <c r="I160" s="88"/>
    </row>
    <row r="161" spans="1:14" ht="14.45" hidden="1" customHeight="1" x14ac:dyDescent="0.2">
      <c r="B161" s="128"/>
      <c r="C161" s="131"/>
      <c r="D161" s="131"/>
      <c r="E161" s="131"/>
      <c r="F161" s="132"/>
      <c r="G161" s="132"/>
    </row>
    <row r="162" spans="1:14" hidden="1" x14ac:dyDescent="0.2">
      <c r="B162" s="128"/>
      <c r="C162" s="130"/>
      <c r="D162" s="130"/>
      <c r="E162" s="130"/>
      <c r="F162" s="130"/>
      <c r="G162" s="130"/>
      <c r="H162" s="89"/>
      <c r="I162" s="89"/>
      <c r="J162" s="88"/>
      <c r="K162" s="88"/>
    </row>
    <row r="163" spans="1:14" hidden="1" x14ac:dyDescent="0.2">
      <c r="C163" s="86"/>
      <c r="D163" s="86"/>
      <c r="E163" s="86"/>
      <c r="F163" s="86"/>
      <c r="G163" s="86"/>
      <c r="H163" s="89"/>
      <c r="I163" s="89"/>
      <c r="J163" s="88"/>
      <c r="K163" s="88"/>
    </row>
    <row r="164" spans="1:14" hidden="1" x14ac:dyDescent="0.2">
      <c r="C164" s="86"/>
      <c r="D164" s="86"/>
      <c r="E164" s="86"/>
      <c r="F164" s="86"/>
      <c r="G164" s="86"/>
      <c r="H164" s="89"/>
      <c r="I164" s="89"/>
      <c r="J164" s="88"/>
      <c r="K164" s="88"/>
    </row>
    <row r="165" spans="1:14" hidden="1" x14ac:dyDescent="0.2">
      <c r="I165" s="16"/>
      <c r="J165" s="37" t="s">
        <v>17</v>
      </c>
      <c r="K165" s="37"/>
      <c r="L165" s="54">
        <f>L29</f>
        <v>0</v>
      </c>
    </row>
    <row r="166" spans="1:14" hidden="1" x14ac:dyDescent="0.2">
      <c r="I166" s="16"/>
      <c r="J166" s="39" t="s">
        <v>18</v>
      </c>
      <c r="K166" s="39"/>
      <c r="L166" s="188">
        <f>L30</f>
        <v>0</v>
      </c>
      <c r="N166" s="41" t="s">
        <v>55</v>
      </c>
    </row>
    <row r="167" spans="1:14" x14ac:dyDescent="0.2">
      <c r="A167" s="80"/>
      <c r="B167" s="80"/>
      <c r="C167" s="80"/>
      <c r="D167" s="80"/>
      <c r="E167" s="80"/>
      <c r="F167" s="80"/>
      <c r="G167" s="80"/>
      <c r="H167" s="80"/>
      <c r="I167" s="80"/>
    </row>
    <row r="168" spans="1:14" x14ac:dyDescent="0.2">
      <c r="A168" s="80"/>
      <c r="B168" s="90"/>
      <c r="C168" s="90"/>
      <c r="D168" s="91"/>
      <c r="E168" s="92"/>
      <c r="F168" s="90"/>
      <c r="G168" s="93"/>
      <c r="H168" s="93"/>
      <c r="I168" s="93"/>
    </row>
    <row r="169" spans="1:14" x14ac:dyDescent="0.2">
      <c r="A169" s="80"/>
      <c r="B169" s="314" t="s">
        <v>104</v>
      </c>
      <c r="C169" s="315"/>
      <c r="D169" s="316"/>
      <c r="E169" s="163"/>
      <c r="F169" s="152"/>
      <c r="G169" s="152"/>
      <c r="H169" s="93"/>
      <c r="I169" s="93"/>
    </row>
    <row r="170" spans="1:14" x14ac:dyDescent="0.2">
      <c r="A170" s="80"/>
      <c r="B170" s="285" t="s">
        <v>169</v>
      </c>
      <c r="C170" s="286"/>
      <c r="D170" s="287"/>
      <c r="E170" s="311">
        <f>D39</f>
        <v>0</v>
      </c>
      <c r="F170" s="312"/>
      <c r="G170" s="313"/>
      <c r="H170" s="80"/>
      <c r="I170" s="80"/>
    </row>
    <row r="171" spans="1:14" x14ac:dyDescent="0.2">
      <c r="A171" s="80"/>
      <c r="B171" s="285" t="s">
        <v>106</v>
      </c>
      <c r="C171" s="286"/>
      <c r="D171" s="287"/>
      <c r="E171" s="167">
        <f>E36</f>
        <v>0</v>
      </c>
      <c r="F171" s="164"/>
      <c r="G171" s="164"/>
      <c r="H171" s="93"/>
      <c r="I171" s="93"/>
    </row>
    <row r="172" spans="1:14" x14ac:dyDescent="0.2">
      <c r="A172" s="80"/>
      <c r="B172" s="333"/>
      <c r="C172" s="334"/>
      <c r="D172" s="335"/>
      <c r="E172" s="160" t="s">
        <v>115</v>
      </c>
      <c r="F172" s="161" t="s">
        <v>28</v>
      </c>
      <c r="G172" s="161" t="s">
        <v>116</v>
      </c>
      <c r="H172" s="80"/>
      <c r="I172" s="80"/>
    </row>
    <row r="173" spans="1:14" x14ac:dyDescent="0.2">
      <c r="A173" s="80"/>
      <c r="B173" s="285" t="s">
        <v>22</v>
      </c>
      <c r="C173" s="286"/>
      <c r="D173" s="287"/>
      <c r="E173" s="158">
        <f>F72</f>
        <v>0</v>
      </c>
      <c r="F173" s="159">
        <f>F74</f>
        <v>0</v>
      </c>
      <c r="G173" s="159">
        <f>F76</f>
        <v>0</v>
      </c>
      <c r="H173" s="80"/>
      <c r="I173" s="80"/>
    </row>
    <row r="174" spans="1:14" x14ac:dyDescent="0.2">
      <c r="B174" s="285" t="s">
        <v>107</v>
      </c>
      <c r="C174" s="286"/>
      <c r="D174" s="287"/>
      <c r="E174" s="158">
        <f>G72</f>
        <v>0</v>
      </c>
      <c r="F174" s="159">
        <f>G74</f>
        <v>0</v>
      </c>
      <c r="G174" s="159">
        <f>G76</f>
        <v>0</v>
      </c>
    </row>
    <row r="175" spans="1:14" x14ac:dyDescent="0.2">
      <c r="B175" s="314" t="s">
        <v>108</v>
      </c>
      <c r="C175" s="315"/>
      <c r="D175" s="316"/>
      <c r="E175" s="162"/>
      <c r="F175" s="142"/>
      <c r="G175" s="142"/>
    </row>
    <row r="176" spans="1:14" x14ac:dyDescent="0.2">
      <c r="B176" s="285" t="s">
        <v>105</v>
      </c>
      <c r="C176" s="286"/>
      <c r="D176" s="287"/>
      <c r="E176" s="311">
        <f>D45</f>
        <v>0</v>
      </c>
      <c r="F176" s="312"/>
      <c r="G176" s="313"/>
    </row>
    <row r="177" spans="2:8" ht="12.6" customHeight="1" x14ac:dyDescent="0.2">
      <c r="B177" s="299" t="s">
        <v>162</v>
      </c>
      <c r="C177" s="300"/>
      <c r="D177" s="301"/>
      <c r="E177" s="297">
        <f>J88</f>
        <v>0</v>
      </c>
      <c r="F177" s="306" t="s">
        <v>135</v>
      </c>
      <c r="G177" s="307"/>
      <c r="H177" s="178"/>
    </row>
    <row r="178" spans="2:8" ht="11.25" customHeight="1" x14ac:dyDescent="0.2">
      <c r="B178" s="302"/>
      <c r="C178" s="303"/>
      <c r="D178" s="304"/>
      <c r="E178" s="298"/>
      <c r="F178" s="308"/>
      <c r="G178" s="309"/>
      <c r="H178" s="178"/>
    </row>
    <row r="179" spans="2:8" ht="12.6" customHeight="1" x14ac:dyDescent="0.2">
      <c r="B179" s="291" t="s">
        <v>157</v>
      </c>
      <c r="C179" s="292"/>
      <c r="D179" s="293"/>
      <c r="E179" s="297">
        <f>J89</f>
        <v>0</v>
      </c>
      <c r="F179" s="308"/>
      <c r="G179" s="309"/>
      <c r="H179" s="178"/>
    </row>
    <row r="180" spans="2:8" ht="12.6" customHeight="1" x14ac:dyDescent="0.2">
      <c r="B180" s="294"/>
      <c r="C180" s="295"/>
      <c r="D180" s="296"/>
      <c r="E180" s="298"/>
      <c r="F180" s="308"/>
      <c r="G180" s="309"/>
      <c r="H180" s="178"/>
    </row>
    <row r="181" spans="2:8" ht="12.6" customHeight="1" x14ac:dyDescent="0.2">
      <c r="B181" s="291" t="s">
        <v>156</v>
      </c>
      <c r="C181" s="292"/>
      <c r="D181" s="293"/>
      <c r="E181" s="297">
        <f>J90</f>
        <v>0</v>
      </c>
      <c r="F181" s="308"/>
      <c r="G181" s="309"/>
      <c r="H181" s="178"/>
    </row>
    <row r="182" spans="2:8" x14ac:dyDescent="0.2">
      <c r="B182" s="294"/>
      <c r="C182" s="295"/>
      <c r="D182" s="296"/>
      <c r="E182" s="305"/>
      <c r="F182" s="308"/>
      <c r="G182" s="309"/>
      <c r="H182" s="178"/>
    </row>
    <row r="183" spans="2:8" x14ac:dyDescent="0.2">
      <c r="B183" s="285" t="s">
        <v>106</v>
      </c>
      <c r="C183" s="286"/>
      <c r="D183" s="287"/>
      <c r="E183" s="167">
        <f>E42</f>
        <v>0</v>
      </c>
      <c r="F183" s="142"/>
      <c r="G183" s="142"/>
    </row>
    <row r="184" spans="2:8" x14ac:dyDescent="0.2">
      <c r="B184" s="285" t="s">
        <v>109</v>
      </c>
      <c r="C184" s="286"/>
      <c r="D184" s="287"/>
      <c r="E184" s="166">
        <f>F88</f>
        <v>35</v>
      </c>
      <c r="F184" s="142"/>
      <c r="G184" s="142"/>
    </row>
    <row r="185" spans="2:8" x14ac:dyDescent="0.2">
      <c r="B185" s="285" t="s">
        <v>110</v>
      </c>
      <c r="C185" s="286"/>
      <c r="D185" s="287"/>
      <c r="E185" s="150">
        <f>H88</f>
        <v>0</v>
      </c>
      <c r="F185" s="142"/>
      <c r="G185" s="142"/>
    </row>
    <row r="186" spans="2:8" x14ac:dyDescent="0.2">
      <c r="B186" s="314" t="s">
        <v>111</v>
      </c>
      <c r="C186" s="315"/>
      <c r="D186" s="316"/>
      <c r="E186" s="148"/>
      <c r="F186" s="142"/>
      <c r="G186" s="142"/>
    </row>
    <row r="187" spans="2:8" x14ac:dyDescent="0.2">
      <c r="B187" s="285" t="s">
        <v>140</v>
      </c>
      <c r="C187" s="286"/>
      <c r="D187" s="287"/>
      <c r="E187" s="183">
        <f>E43</f>
        <v>0</v>
      </c>
      <c r="F187" s="142"/>
      <c r="G187" s="142"/>
    </row>
    <row r="188" spans="2:8" x14ac:dyDescent="0.2">
      <c r="B188" s="314" t="s">
        <v>112</v>
      </c>
      <c r="C188" s="315"/>
      <c r="D188" s="316"/>
      <c r="E188" s="148"/>
      <c r="F188" s="142"/>
      <c r="G188" s="142"/>
    </row>
    <row r="189" spans="2:8" x14ac:dyDescent="0.2">
      <c r="B189" s="285" t="s">
        <v>113</v>
      </c>
      <c r="C189" s="286"/>
      <c r="D189" s="287"/>
      <c r="E189" s="183" t="s">
        <v>159</v>
      </c>
      <c r="F189" s="142"/>
      <c r="G189" s="142"/>
    </row>
    <row r="190" spans="2:8" x14ac:dyDescent="0.2">
      <c r="B190" s="288" t="s">
        <v>106</v>
      </c>
      <c r="C190" s="289"/>
      <c r="D190" s="290"/>
      <c r="E190" s="149">
        <f>E42</f>
        <v>0</v>
      </c>
      <c r="F190" s="142"/>
      <c r="G190" s="142"/>
    </row>
    <row r="191" spans="2:8" x14ac:dyDescent="0.2">
      <c r="B191" s="288" t="s">
        <v>114</v>
      </c>
      <c r="C191" s="289"/>
      <c r="D191" s="290"/>
      <c r="E191" s="173">
        <f>E111</f>
        <v>19</v>
      </c>
      <c r="F191" s="142"/>
      <c r="G191" s="142"/>
    </row>
    <row r="192" spans="2:8" x14ac:dyDescent="0.2">
      <c r="B192" s="342" t="s">
        <v>125</v>
      </c>
      <c r="C192" s="343"/>
      <c r="D192" s="344"/>
      <c r="E192" s="150"/>
      <c r="F192" s="142"/>
      <c r="G192" s="142"/>
    </row>
    <row r="193" spans="1:7" x14ac:dyDescent="0.2">
      <c r="B193" s="288" t="s">
        <v>78</v>
      </c>
      <c r="C193" s="289"/>
      <c r="D193" s="290"/>
      <c r="E193" s="165">
        <f>E35</f>
        <v>0</v>
      </c>
      <c r="F193" s="151"/>
      <c r="G193" s="152"/>
    </row>
    <row r="194" spans="1:7" x14ac:dyDescent="0.2">
      <c r="B194" s="288" t="s">
        <v>124</v>
      </c>
      <c r="C194" s="289"/>
      <c r="D194" s="290"/>
      <c r="E194" s="166">
        <f>E143+F159</f>
        <v>0</v>
      </c>
      <c r="F194" s="152"/>
      <c r="G194" s="152"/>
    </row>
    <row r="195" spans="1:7" x14ac:dyDescent="0.2">
      <c r="B195" s="288" t="s">
        <v>144</v>
      </c>
      <c r="C195" s="289"/>
      <c r="D195" s="290"/>
      <c r="E195" s="166">
        <f>C159</f>
        <v>0</v>
      </c>
      <c r="F195" s="152"/>
      <c r="G195" s="152"/>
    </row>
    <row r="196" spans="1:7" x14ac:dyDescent="0.2">
      <c r="B196" s="288" t="s">
        <v>145</v>
      </c>
      <c r="C196" s="289"/>
      <c r="D196" s="290"/>
      <c r="E196" s="158">
        <f>E159</f>
        <v>0</v>
      </c>
      <c r="F196" s="152"/>
      <c r="G196" s="152"/>
    </row>
    <row r="197" spans="1:7" ht="20.45" customHeight="1" x14ac:dyDescent="0.25">
      <c r="B197" s="153" t="s">
        <v>117</v>
      </c>
      <c r="C197" s="154"/>
      <c r="D197" s="154"/>
      <c r="E197" s="155"/>
      <c r="F197" s="152"/>
      <c r="G197" s="152"/>
    </row>
    <row r="198" spans="1:7" ht="12.6" customHeight="1" x14ac:dyDescent="0.2">
      <c r="B198" s="338" t="s">
        <v>118</v>
      </c>
      <c r="C198" s="339"/>
      <c r="D198" s="340" t="s">
        <v>119</v>
      </c>
      <c r="E198" s="341"/>
      <c r="F198" s="146"/>
      <c r="G198" s="152"/>
    </row>
    <row r="199" spans="1:7" ht="12.6" customHeight="1" x14ac:dyDescent="0.2">
      <c r="B199" s="336" t="s">
        <v>127</v>
      </c>
      <c r="C199" s="337"/>
      <c r="D199" s="280" t="str">
        <f>IF(I72&gt;0,I72,"No contribution required")</f>
        <v>No contribution required</v>
      </c>
      <c r="E199" s="281"/>
      <c r="F199" s="147"/>
      <c r="G199" s="152"/>
    </row>
    <row r="200" spans="1:7" ht="12.6" customHeight="1" x14ac:dyDescent="0.2">
      <c r="B200" s="336" t="s">
        <v>129</v>
      </c>
      <c r="C200" s="337"/>
      <c r="D200" s="282" t="str">
        <f>IF(I74&gt;0,I74,"No contribution required")</f>
        <v>No contribution required</v>
      </c>
      <c r="E200" s="283"/>
      <c r="F200" s="147"/>
      <c r="G200" s="152"/>
    </row>
    <row r="201" spans="1:7" ht="12.6" customHeight="1" x14ac:dyDescent="0.2">
      <c r="B201" s="336" t="s">
        <v>128</v>
      </c>
      <c r="C201" s="337"/>
      <c r="D201" s="282" t="str">
        <f>IF(I76&gt;0,I76,"No contribution required")</f>
        <v>No contribution required</v>
      </c>
      <c r="E201" s="283"/>
      <c r="F201" s="147"/>
      <c r="G201" s="152"/>
    </row>
    <row r="202" spans="1:7" ht="12.6" customHeight="1" x14ac:dyDescent="0.2">
      <c r="B202" s="278" t="s">
        <v>120</v>
      </c>
      <c r="C202" s="279"/>
      <c r="D202" s="282" t="str">
        <f>IF(E177+E179+E181&gt;0,E177+E179+E181,"No contribution required")</f>
        <v>No contribution required</v>
      </c>
      <c r="E202" s="283"/>
      <c r="F202" s="147"/>
      <c r="G202" s="152"/>
    </row>
    <row r="203" spans="1:7" x14ac:dyDescent="0.2">
      <c r="B203" s="278" t="s">
        <v>111</v>
      </c>
      <c r="C203" s="279"/>
      <c r="D203" s="284" t="s">
        <v>148</v>
      </c>
      <c r="E203" s="283"/>
      <c r="F203" s="147"/>
      <c r="G203" s="152"/>
    </row>
    <row r="204" spans="1:7" ht="12.6" customHeight="1" x14ac:dyDescent="0.2">
      <c r="B204" s="278" t="s">
        <v>121</v>
      </c>
      <c r="C204" s="279"/>
      <c r="D204" s="282" t="str">
        <f>IF(F111&gt;0,F111,"No contribution required")</f>
        <v>No contribution required</v>
      </c>
      <c r="E204" s="283"/>
      <c r="F204" s="189"/>
      <c r="G204" s="152"/>
    </row>
    <row r="205" spans="1:7" ht="12.6" customHeight="1" x14ac:dyDescent="0.2">
      <c r="B205" s="278" t="s">
        <v>122</v>
      </c>
      <c r="C205" s="279"/>
      <c r="D205" s="328" t="str">
        <f>IF(E189&gt;0,E189,"No hydrants required")</f>
        <v>TBC</v>
      </c>
      <c r="E205" s="283"/>
      <c r="F205" s="189"/>
      <c r="G205" s="152"/>
    </row>
    <row r="206" spans="1:7" ht="12.6" customHeight="1" x14ac:dyDescent="0.2">
      <c r="B206" s="278" t="s">
        <v>123</v>
      </c>
      <c r="C206" s="279"/>
      <c r="D206" s="329" t="s">
        <v>148</v>
      </c>
      <c r="E206" s="330"/>
      <c r="F206" s="147"/>
      <c r="G206" s="152"/>
    </row>
    <row r="207" spans="1:7" ht="3" customHeight="1" x14ac:dyDescent="0.2">
      <c r="A207" s="36"/>
      <c r="B207" s="169"/>
      <c r="C207" s="169"/>
      <c r="D207" s="36"/>
      <c r="E207" s="174"/>
      <c r="F207" s="147"/>
      <c r="G207" s="152"/>
    </row>
    <row r="208" spans="1:7" ht="12.6" customHeight="1" x14ac:dyDescent="0.2">
      <c r="B208" s="278" t="s">
        <v>36</v>
      </c>
      <c r="C208" s="279"/>
      <c r="D208" s="331" t="str">
        <f>IF(SUM(D199:E204)+SUM(D206:E206)&gt;0,SUM(D199:E204)+SUM(D206:E206),"£0")</f>
        <v>£0</v>
      </c>
      <c r="E208" s="332"/>
      <c r="F208" s="152"/>
      <c r="G208" s="152"/>
    </row>
  </sheetData>
  <mergeCells count="164">
    <mergeCell ref="B206:C206"/>
    <mergeCell ref="B208:C208"/>
    <mergeCell ref="D204:E204"/>
    <mergeCell ref="D205:E205"/>
    <mergeCell ref="D206:E206"/>
    <mergeCell ref="D208:E208"/>
    <mergeCell ref="B205:C205"/>
    <mergeCell ref="B172:D172"/>
    <mergeCell ref="B202:C202"/>
    <mergeCell ref="B203:C203"/>
    <mergeCell ref="B201:C201"/>
    <mergeCell ref="B198:C198"/>
    <mergeCell ref="B199:C199"/>
    <mergeCell ref="B200:C200"/>
    <mergeCell ref="D198:E198"/>
    <mergeCell ref="B185:D185"/>
    <mergeCell ref="D200:E200"/>
    <mergeCell ref="D201:E201"/>
    <mergeCell ref="B181:D182"/>
    <mergeCell ref="B192:D192"/>
    <mergeCell ref="B191:D191"/>
    <mergeCell ref="B186:D186"/>
    <mergeCell ref="B187:D187"/>
    <mergeCell ref="B188:D188"/>
    <mergeCell ref="K157:L157"/>
    <mergeCell ref="K156:L156"/>
    <mergeCell ref="G159:J159"/>
    <mergeCell ref="A117:E117"/>
    <mergeCell ref="I154:J154"/>
    <mergeCell ref="I155:J155"/>
    <mergeCell ref="I156:J156"/>
    <mergeCell ref="I157:J157"/>
    <mergeCell ref="A154:B154"/>
    <mergeCell ref="A118:E118"/>
    <mergeCell ref="H116:N120"/>
    <mergeCell ref="E146:F146"/>
    <mergeCell ref="E145:F145"/>
    <mergeCell ref="F177:G182"/>
    <mergeCell ref="G154:H154"/>
    <mergeCell ref="E170:G170"/>
    <mergeCell ref="G155:H155"/>
    <mergeCell ref="G156:H156"/>
    <mergeCell ref="E176:G176"/>
    <mergeCell ref="G157:H157"/>
    <mergeCell ref="B174:D174"/>
    <mergeCell ref="B175:D175"/>
    <mergeCell ref="B173:D173"/>
    <mergeCell ref="A156:B156"/>
    <mergeCell ref="B169:D169"/>
    <mergeCell ref="B204:C204"/>
    <mergeCell ref="K159:L159"/>
    <mergeCell ref="K155:L155"/>
    <mergeCell ref="D199:E199"/>
    <mergeCell ref="D202:E202"/>
    <mergeCell ref="D203:E203"/>
    <mergeCell ref="B170:D170"/>
    <mergeCell ref="B171:D171"/>
    <mergeCell ref="A157:B157"/>
    <mergeCell ref="A155:B155"/>
    <mergeCell ref="B189:D189"/>
    <mergeCell ref="B190:D190"/>
    <mergeCell ref="B176:D176"/>
    <mergeCell ref="B183:D183"/>
    <mergeCell ref="B179:D180"/>
    <mergeCell ref="E179:E180"/>
    <mergeCell ref="B177:D178"/>
    <mergeCell ref="E177:E178"/>
    <mergeCell ref="B193:D193"/>
    <mergeCell ref="B194:D194"/>
    <mergeCell ref="B184:D184"/>
    <mergeCell ref="B195:D195"/>
    <mergeCell ref="B196:D196"/>
    <mergeCell ref="E181:E182"/>
    <mergeCell ref="M1:N1"/>
    <mergeCell ref="B4:C4"/>
    <mergeCell ref="I27:J27"/>
    <mergeCell ref="D4:E4"/>
    <mergeCell ref="H2:L2"/>
    <mergeCell ref="A9:N9"/>
    <mergeCell ref="K154:L154"/>
    <mergeCell ref="B27:D27"/>
    <mergeCell ref="I71:J71"/>
    <mergeCell ref="I72:J72"/>
    <mergeCell ref="I73:J73"/>
    <mergeCell ref="I74:J74"/>
    <mergeCell ref="I75:J75"/>
    <mergeCell ref="I76:J76"/>
    <mergeCell ref="I102:J102"/>
    <mergeCell ref="A76:B76"/>
    <mergeCell ref="A111:B111"/>
    <mergeCell ref="B33:D33"/>
    <mergeCell ref="B36:D36"/>
    <mergeCell ref="B37:D37"/>
    <mergeCell ref="B42:D42"/>
    <mergeCell ref="B7:N7"/>
    <mergeCell ref="B28:D28"/>
    <mergeCell ref="B29:D29"/>
    <mergeCell ref="A51:M51"/>
    <mergeCell ref="A72:B72"/>
    <mergeCell ref="A75:B75"/>
    <mergeCell ref="D104:D106"/>
    <mergeCell ref="D88:E88"/>
    <mergeCell ref="B45:C45"/>
    <mergeCell ref="E104:E106"/>
    <mergeCell ref="J87:L87"/>
    <mergeCell ref="J88:L88"/>
    <mergeCell ref="C102:D102"/>
    <mergeCell ref="A89:C89"/>
    <mergeCell ref="J89:L89"/>
    <mergeCell ref="J90:L90"/>
    <mergeCell ref="F104:F106"/>
    <mergeCell ref="D87:E87"/>
    <mergeCell ref="G104:N105"/>
    <mergeCell ref="A103:D103"/>
    <mergeCell ref="D89:E89"/>
    <mergeCell ref="G106:N107"/>
    <mergeCell ref="G108:N109"/>
    <mergeCell ref="A119:E119"/>
    <mergeCell ref="L11:N11"/>
    <mergeCell ref="H19:J19"/>
    <mergeCell ref="L19:N19"/>
    <mergeCell ref="H113:N114"/>
    <mergeCell ref="H11:J11"/>
    <mergeCell ref="G110:N112"/>
    <mergeCell ref="A92:M92"/>
    <mergeCell ref="A108:B108"/>
    <mergeCell ref="A87:C87"/>
    <mergeCell ref="C104:C106"/>
    <mergeCell ref="A74:B74"/>
    <mergeCell ref="A73:B73"/>
    <mergeCell ref="A54:M54"/>
    <mergeCell ref="B43:D43"/>
    <mergeCell ref="D45:F45"/>
    <mergeCell ref="A71:B71"/>
    <mergeCell ref="A58:M58"/>
    <mergeCell ref="L37:N37"/>
    <mergeCell ref="A88:C88"/>
    <mergeCell ref="A107:B107"/>
    <mergeCell ref="B39:D39"/>
    <mergeCell ref="A104:B106"/>
    <mergeCell ref="E39:G39"/>
    <mergeCell ref="B5:N5"/>
    <mergeCell ref="B6:N6"/>
    <mergeCell ref="A90:C90"/>
    <mergeCell ref="D90:E90"/>
    <mergeCell ref="A110:B110"/>
    <mergeCell ref="K153:L153"/>
    <mergeCell ref="I153:J153"/>
    <mergeCell ref="G153:H153"/>
    <mergeCell ref="A153:B153"/>
    <mergeCell ref="B148:D148"/>
    <mergeCell ref="A145:D145"/>
    <mergeCell ref="A126:E126"/>
    <mergeCell ref="A146:D146"/>
    <mergeCell ref="A115:E115"/>
    <mergeCell ref="A120:E120"/>
    <mergeCell ref="B143:D143"/>
    <mergeCell ref="A127:E127"/>
    <mergeCell ref="A128:E128"/>
    <mergeCell ref="A116:E116"/>
    <mergeCell ref="B142:D142"/>
    <mergeCell ref="B141:D141"/>
    <mergeCell ref="E148:F148"/>
    <mergeCell ref="A109:B109"/>
  </mergeCells>
  <phoneticPr fontId="1" type="noConversion"/>
  <pageMargins left="0.39370078740157483" right="0.39370078740157483" top="0.39370078740157483" bottom="0.39370078740157483" header="0.51181102362204722" footer="0.51181102362204722"/>
  <pageSetup paperSize="9" orientation="landscape" r:id="rId1"/>
  <headerFooter alignWithMargins="0"/>
  <rowBreaks count="3" manualBreakCount="3">
    <brk id="31" max="13" man="1"/>
    <brk id="65" max="13" man="1"/>
    <brk id="10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WSCC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Rebekah Ryder</dc:creator>
  <cp:lastModifiedBy>Naomi Hoyland</cp:lastModifiedBy>
  <cp:lastPrinted>2012-01-05T11:05:24Z</cp:lastPrinted>
  <dcterms:created xsi:type="dcterms:W3CDTF">2007-10-02T10:34:55Z</dcterms:created>
  <dcterms:modified xsi:type="dcterms:W3CDTF">2025-04-01T11:32:30Z</dcterms:modified>
</cp:coreProperties>
</file>